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三艾流体\常用资料\"/>
    </mc:Choice>
  </mc:AlternateContent>
  <bookViews>
    <workbookView xWindow="120" yWindow="135" windowWidth="13995" windowHeight="107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153" i="1" l="1"/>
  <c r="G169" i="1"/>
  <c r="G168" i="1"/>
  <c r="G167" i="1"/>
  <c r="G166" i="1"/>
  <c r="G165" i="1"/>
  <c r="H163" i="1"/>
  <c r="K158" i="1"/>
  <c r="F157" i="1"/>
  <c r="K157" i="1" s="1"/>
  <c r="F156" i="1"/>
  <c r="H168" i="1" s="1"/>
  <c r="F155" i="1"/>
  <c r="H167" i="1" s="1"/>
  <c r="K154" i="1"/>
  <c r="F154" i="1"/>
  <c r="H166" i="1" s="1"/>
  <c r="K153" i="1"/>
  <c r="K152" i="1"/>
  <c r="H164" i="1"/>
  <c r="K151" i="1"/>
  <c r="K156" i="1" l="1"/>
  <c r="K155" i="1"/>
  <c r="H165" i="1"/>
  <c r="H169" i="1"/>
  <c r="F34" i="1" l="1"/>
  <c r="H48" i="1" s="1"/>
  <c r="F35" i="1"/>
  <c r="H49" i="1" s="1"/>
  <c r="F36" i="1"/>
  <c r="H50" i="1" s="1"/>
  <c r="F37" i="1"/>
  <c r="H51" i="1" s="1"/>
  <c r="F38" i="1"/>
  <c r="H52" i="1" s="1"/>
  <c r="F39" i="1"/>
  <c r="H53" i="1" s="1"/>
  <c r="F40" i="1"/>
  <c r="H54" i="1" s="1"/>
  <c r="F33" i="1"/>
  <c r="H47" i="1" s="1"/>
  <c r="E90" i="1" l="1"/>
  <c r="E91" i="1"/>
  <c r="E119" i="1"/>
  <c r="F119" i="1" s="1"/>
  <c r="H132" i="1" s="1"/>
  <c r="E120" i="1"/>
  <c r="G133" i="1" s="1"/>
  <c r="G132" i="1" l="1"/>
  <c r="F201" i="1"/>
  <c r="F200" i="1"/>
  <c r="F199" i="1"/>
  <c r="H75" i="1"/>
  <c r="H22" i="1"/>
  <c r="G22" i="1"/>
  <c r="H21" i="1"/>
  <c r="G21" i="1"/>
  <c r="H20" i="1"/>
  <c r="G20" i="1"/>
  <c r="H19" i="1"/>
  <c r="G19" i="1"/>
  <c r="H18" i="1"/>
  <c r="G18" i="1"/>
  <c r="F90" i="1"/>
  <c r="F95" i="1"/>
  <c r="F96" i="1"/>
  <c r="E194" i="1"/>
  <c r="F194" i="1" s="1"/>
  <c r="E193" i="1"/>
  <c r="F193" i="1" s="1"/>
  <c r="E192" i="1"/>
  <c r="F192" i="1" s="1"/>
  <c r="E191" i="1"/>
  <c r="F191" i="1" s="1"/>
  <c r="E190" i="1"/>
  <c r="F190" i="1" s="1"/>
  <c r="E181" i="1"/>
  <c r="E180" i="1"/>
  <c r="E179" i="1"/>
  <c r="E178" i="1"/>
  <c r="E177" i="1"/>
  <c r="H108" i="1" l="1"/>
  <c r="G108" i="1"/>
  <c r="H107" i="1"/>
  <c r="G107" i="1"/>
  <c r="G104" i="1"/>
  <c r="K96" i="1"/>
  <c r="K95" i="1"/>
  <c r="F94" i="1"/>
  <c r="K94" i="1" s="1"/>
  <c r="G106" i="1"/>
  <c r="F93" i="1"/>
  <c r="H105" i="1" s="1"/>
  <c r="G105" i="1"/>
  <c r="F92" i="1"/>
  <c r="F91" i="1"/>
  <c r="H103" i="1" s="1"/>
  <c r="G103" i="1"/>
  <c r="H102" i="1"/>
  <c r="G102" i="1"/>
  <c r="E127" i="1"/>
  <c r="G140" i="1" s="1"/>
  <c r="E126" i="1"/>
  <c r="F126" i="1" s="1"/>
  <c r="E125" i="1"/>
  <c r="G138" i="1" s="1"/>
  <c r="E124" i="1"/>
  <c r="G137" i="1" s="1"/>
  <c r="E123" i="1"/>
  <c r="F123" i="1" s="1"/>
  <c r="K123" i="1" s="1"/>
  <c r="E122" i="1"/>
  <c r="G135" i="1" s="1"/>
  <c r="E121" i="1"/>
  <c r="F121" i="1" s="1"/>
  <c r="E220" i="1"/>
  <c r="G232" i="1" s="1"/>
  <c r="E219" i="1"/>
  <c r="F219" i="1" s="1"/>
  <c r="E218" i="1"/>
  <c r="F218" i="1" s="1"/>
  <c r="E217" i="1"/>
  <c r="G229" i="1" s="1"/>
  <c r="E216" i="1"/>
  <c r="G228" i="1" s="1"/>
  <c r="E215" i="1"/>
  <c r="F215" i="1" s="1"/>
  <c r="K215" i="1" s="1"/>
  <c r="E214" i="1"/>
  <c r="F214" i="1" s="1"/>
  <c r="K214" i="1" s="1"/>
  <c r="E213" i="1"/>
  <c r="F213" i="1" s="1"/>
  <c r="H225" i="1" l="1"/>
  <c r="K213" i="1"/>
  <c r="F220" i="1"/>
  <c r="K220" i="1" s="1"/>
  <c r="F216" i="1"/>
  <c r="H228" i="1" s="1"/>
  <c r="G227" i="1"/>
  <c r="H232" i="1"/>
  <c r="G226" i="1"/>
  <c r="H231" i="1"/>
  <c r="K219" i="1"/>
  <c r="K218" i="1"/>
  <c r="H230" i="1"/>
  <c r="G231" i="1"/>
  <c r="H227" i="1"/>
  <c r="H226" i="1"/>
  <c r="F217" i="1"/>
  <c r="G230" i="1"/>
  <c r="K216" i="1"/>
  <c r="K90" i="1"/>
  <c r="K91" i="1"/>
  <c r="K93" i="1"/>
  <c r="H104" i="1"/>
  <c r="K92" i="1"/>
  <c r="H106" i="1"/>
  <c r="G134" i="1"/>
  <c r="F124" i="1"/>
  <c r="K124" i="1" s="1"/>
  <c r="G136" i="1"/>
  <c r="F127" i="1"/>
  <c r="H140" i="1" s="1"/>
  <c r="F125" i="1"/>
  <c r="K125" i="1" s="1"/>
  <c r="H134" i="1"/>
  <c r="K121" i="1"/>
  <c r="K126" i="1"/>
  <c r="H139" i="1"/>
  <c r="F122" i="1"/>
  <c r="H136" i="1"/>
  <c r="G139" i="1"/>
  <c r="F120" i="1"/>
  <c r="G225" i="1"/>
  <c r="H229" i="1" l="1"/>
  <c r="K217" i="1"/>
  <c r="K97" i="1"/>
  <c r="H137" i="1"/>
  <c r="K127" i="1"/>
  <c r="H138" i="1"/>
  <c r="K120" i="1"/>
  <c r="H133" i="1"/>
  <c r="K122" i="1"/>
  <c r="H135" i="1"/>
  <c r="G75" i="1"/>
  <c r="G79" i="1"/>
  <c r="G78" i="1"/>
  <c r="G77" i="1"/>
  <c r="G76" i="1"/>
  <c r="H79" i="1"/>
  <c r="H78" i="1"/>
  <c r="H77" i="1"/>
  <c r="H76" i="1"/>
</calcChain>
</file>

<file path=xl/sharedStrings.xml><?xml version="1.0" encoding="utf-8"?>
<sst xmlns="http://schemas.openxmlformats.org/spreadsheetml/2006/main" count="199" uniqueCount="51">
  <si>
    <r>
      <t xml:space="preserve">SUNAIR </t>
    </r>
    <r>
      <rPr>
        <sz val="18"/>
        <color rgb="FF002060"/>
        <rFont val="宋体"/>
        <family val="3"/>
        <charset val="134"/>
      </rPr>
      <t>三艾流体</t>
    </r>
    <phoneticPr fontId="2" type="noConversion"/>
  </si>
  <si>
    <t>耗气量
Air Consumption</t>
    <phoneticPr fontId="2" type="noConversion"/>
  </si>
  <si>
    <t>SCFM</t>
    <phoneticPr fontId="2" type="noConversion"/>
  </si>
  <si>
    <t>气压</t>
    <phoneticPr fontId="2" type="noConversion"/>
  </si>
  <si>
    <t>GRAMS克</t>
    <phoneticPr fontId="2" type="noConversion"/>
  </si>
  <si>
    <t>打击力（50mm距离）
Force per 50mm from target</t>
    <phoneticPr fontId="2" type="noConversion"/>
  </si>
  <si>
    <t>标题：耗气量计算表</t>
    <phoneticPr fontId="2" type="noConversion"/>
  </si>
  <si>
    <t>产品名称：超级气刀</t>
    <phoneticPr fontId="2" type="noConversion"/>
  </si>
  <si>
    <t>型号:SR-F****</t>
    <phoneticPr fontId="2" type="noConversion"/>
  </si>
  <si>
    <t>Psi</t>
    <phoneticPr fontId="2" type="noConversion"/>
  </si>
  <si>
    <t>SLPM</t>
    <phoneticPr fontId="2" type="noConversion"/>
  </si>
  <si>
    <t>气刀耗气量计算：</t>
    <phoneticPr fontId="2" type="noConversion"/>
  </si>
  <si>
    <t>气刀长度</t>
    <phoneticPr fontId="2" type="noConversion"/>
  </si>
  <si>
    <t>mm</t>
    <phoneticPr fontId="2" type="noConversion"/>
  </si>
  <si>
    <t>压力</t>
    <phoneticPr fontId="2" type="noConversion"/>
  </si>
  <si>
    <t>耗气量</t>
    <phoneticPr fontId="2" type="noConversion"/>
  </si>
  <si>
    <t>出气间隙0.05mm,长度25.4</t>
    <phoneticPr fontId="2" type="noConversion"/>
  </si>
  <si>
    <t>说明：填入气刀长度，在右边的耗气量栏里就可显示计算结果，SCFM为英制单位，SLPM=升每分钟。</t>
    <phoneticPr fontId="2" type="noConversion"/>
  </si>
  <si>
    <t>Bar</t>
    <phoneticPr fontId="2" type="noConversion"/>
  </si>
  <si>
    <t>风速</t>
    <phoneticPr fontId="2" type="noConversion"/>
  </si>
  <si>
    <t>M/S</t>
    <phoneticPr fontId="2" type="noConversion"/>
  </si>
  <si>
    <t>M/S</t>
    <phoneticPr fontId="2" type="noConversion"/>
  </si>
  <si>
    <t>出气间隙0.15mm,长度25.4</t>
    <phoneticPr fontId="2" type="noConversion"/>
  </si>
  <si>
    <t>Mpa</t>
    <phoneticPr fontId="2" type="noConversion"/>
  </si>
  <si>
    <t>出气间隙0.1mm,长度25.4</t>
    <phoneticPr fontId="2" type="noConversion"/>
  </si>
  <si>
    <r>
      <t xml:space="preserve">SUNAIR
</t>
    </r>
    <r>
      <rPr>
        <sz val="16"/>
        <color theme="3"/>
        <rFont val="宋体"/>
        <family val="3"/>
        <charset val="134"/>
      </rPr>
      <t>流量测试</t>
    </r>
    <phoneticPr fontId="2" type="noConversion"/>
  </si>
  <si>
    <t>气刀SR-F50W10</t>
    <phoneticPr fontId="2" type="noConversion"/>
  </si>
  <si>
    <t>压力mpa</t>
    <phoneticPr fontId="2" type="noConversion"/>
  </si>
  <si>
    <t>耗气量</t>
    <phoneticPr fontId="2" type="noConversion"/>
  </si>
  <si>
    <t>SCFM</t>
    <phoneticPr fontId="2" type="noConversion"/>
  </si>
  <si>
    <t>SLPM</t>
    <phoneticPr fontId="2" type="noConversion"/>
  </si>
  <si>
    <t>气刀SR-F50W07</t>
    <phoneticPr fontId="2" type="noConversion"/>
  </si>
  <si>
    <t>出气间隙0.03mm,长度25.4</t>
    <phoneticPr fontId="2" type="noConversion"/>
  </si>
  <si>
    <t>管径</t>
    <phoneticPr fontId="2" type="noConversion"/>
  </si>
  <si>
    <t>管道流量SLPM</t>
    <phoneticPr fontId="2" type="noConversion"/>
  </si>
  <si>
    <t>管道流量SCFM</t>
    <phoneticPr fontId="2" type="noConversion"/>
  </si>
  <si>
    <t>不同压力下的管道流量测试</t>
    <phoneticPr fontId="2" type="noConversion"/>
  </si>
  <si>
    <t>压力Mpa</t>
    <phoneticPr fontId="2" type="noConversion"/>
  </si>
  <si>
    <t>压力值为管道通气状态下的压力Mpa</t>
    <phoneticPr fontId="2" type="noConversion"/>
  </si>
  <si>
    <t>气刀耗气量计算0.1mm：</t>
    <phoneticPr fontId="2" type="noConversion"/>
  </si>
  <si>
    <t>气刀耗气量计算0.15mm：</t>
    <phoneticPr fontId="2" type="noConversion"/>
  </si>
  <si>
    <t>Mpa</t>
    <phoneticPr fontId="2" type="noConversion"/>
  </si>
  <si>
    <t>MPA</t>
    <phoneticPr fontId="2" type="noConversion"/>
  </si>
  <si>
    <t>气刀耗气量计算（0.05MM出气间隙）：</t>
    <phoneticPr fontId="2" type="noConversion"/>
  </si>
  <si>
    <t>出气间隙0.2mm,长度25.4</t>
    <phoneticPr fontId="2" type="noConversion"/>
  </si>
  <si>
    <t>气刀耗气量计算0.2mm：</t>
    <phoneticPr fontId="2" type="noConversion"/>
  </si>
  <si>
    <t>M/S</t>
    <phoneticPr fontId="2" type="noConversion"/>
  </si>
  <si>
    <t>风速</t>
    <phoneticPr fontId="2" type="noConversion"/>
  </si>
  <si>
    <t>噪音(dBA)</t>
    <phoneticPr fontId="2" type="noConversion"/>
  </si>
  <si>
    <t>说明：填入气刀长度，在右边的耗气量栏里就可显示计算结果，SCFM为英制单位，SLPM=升每分钟。</t>
    <phoneticPr fontId="2" type="noConversion"/>
  </si>
  <si>
    <t>说明：填入气刀长度，在右边的耗气量栏里就可显示计算结果，SCFM为英制单位，SLPM=升每分钟。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</si>
</sst>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color rgb="FF002060"/>
      <name val="Arial Black"/>
      <family val="2"/>
    </font>
    <font>
      <sz val="18"/>
      <color rgb="FF002060"/>
      <name val="Arial Black"/>
      <family val="2"/>
    </font>
    <font>
      <sz val="11"/>
      <color rgb="FF002060"/>
      <name val="宋体"/>
      <family val="3"/>
      <charset val="134"/>
    </font>
    <font>
      <sz val="11"/>
      <color rgb="FF002060"/>
      <name val="宋体"/>
      <family val="2"/>
      <charset val="134"/>
      <scheme val="minor"/>
    </font>
    <font>
      <sz val="18"/>
      <color rgb="FF002060"/>
      <name val="宋体"/>
      <family val="3"/>
      <charset val="134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6"/>
      <color theme="3"/>
      <name val="Arial Black"/>
      <family val="2"/>
    </font>
    <font>
      <sz val="16"/>
      <color theme="3"/>
      <name val="宋体"/>
      <family val="3"/>
      <charset val="134"/>
    </font>
    <font>
      <sz val="11"/>
      <color theme="3"/>
      <name val="宋体"/>
      <family val="2"/>
      <charset val="134"/>
      <scheme val="minor"/>
    </font>
    <font>
      <sz val="10"/>
      <color theme="3"/>
      <name val="宋体"/>
      <family val="3"/>
      <charset val="134"/>
    </font>
    <font>
      <sz val="10"/>
      <color theme="3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77" fontId="0" fillId="0" borderId="1" xfId="0" applyNumberFormat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77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7" borderId="1" xfId="0" applyNumberFormat="1" applyFill="1" applyBorder="1" applyAlignment="1">
      <alignment horizontal="center" vertical="center"/>
    </xf>
    <xf numFmtId="176" fontId="0" fillId="7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7" fontId="0" fillId="7" borderId="1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176" fontId="1" fillId="4" borderId="3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P233"/>
  <sheetViews>
    <sheetView tabSelected="1" topLeftCell="A2" zoomScale="130" zoomScaleNormal="130" workbookViewId="0">
      <selection activeCell="C24" sqref="C24:H24"/>
    </sheetView>
  </sheetViews>
  <sheetFormatPr defaultRowHeight="13.5" x14ac:dyDescent="0.3"/>
  <cols>
    <col min="1" max="1" width="2.73046875" customWidth="1"/>
    <col min="2" max="2" width="1" customWidth="1"/>
    <col min="3" max="3" width="9.3984375" customWidth="1"/>
    <col min="4" max="4" width="8.3984375" customWidth="1"/>
    <col min="5" max="5" width="9" customWidth="1"/>
    <col min="6" max="6" width="13.86328125" customWidth="1"/>
    <col min="7" max="7" width="6.46484375" customWidth="1"/>
    <col min="8" max="8" width="32.796875" customWidth="1"/>
    <col min="9" max="9" width="12.1328125" customWidth="1"/>
    <col min="10" max="10" width="9.06640625" style="15"/>
    <col min="14" max="14" width="12" customWidth="1"/>
    <col min="15" max="15" width="13.59765625" customWidth="1"/>
    <col min="16" max="16" width="16" customWidth="1"/>
  </cols>
  <sheetData>
    <row r="1" spans="3:9" ht="30" customHeight="1" x14ac:dyDescent="0.3">
      <c r="C1" s="69" t="s">
        <v>0</v>
      </c>
      <c r="D1" s="69"/>
      <c r="E1" s="69"/>
      <c r="F1" s="69"/>
      <c r="G1" s="69"/>
      <c r="H1" s="69"/>
    </row>
    <row r="2" spans="3:9" ht="20.25" customHeight="1" x14ac:dyDescent="0.3">
      <c r="C2" s="7" t="s">
        <v>6</v>
      </c>
      <c r="D2" s="5"/>
      <c r="E2" s="5"/>
      <c r="F2" s="5"/>
      <c r="G2" s="5"/>
      <c r="H2" s="2"/>
    </row>
    <row r="3" spans="3:9" ht="20.25" customHeight="1" x14ac:dyDescent="0.3">
      <c r="C3" s="7" t="s">
        <v>7</v>
      </c>
      <c r="D3" s="5"/>
      <c r="E3" s="5"/>
      <c r="F3" s="5"/>
      <c r="G3" s="5"/>
      <c r="H3" s="2"/>
    </row>
    <row r="4" spans="3:9" ht="16.5" customHeight="1" x14ac:dyDescent="0.3">
      <c r="C4" s="70" t="s">
        <v>8</v>
      </c>
      <c r="D4" s="70"/>
      <c r="E4" s="70"/>
      <c r="F4" s="70"/>
      <c r="G4" s="70"/>
      <c r="H4" s="70"/>
    </row>
    <row r="5" spans="3:9" ht="20.25" customHeight="1" x14ac:dyDescent="0.3">
      <c r="C5" s="12" t="s">
        <v>32</v>
      </c>
      <c r="D5" s="13"/>
      <c r="E5" s="13"/>
      <c r="F5" s="13"/>
      <c r="G5" s="13"/>
      <c r="H5" s="13"/>
      <c r="I5" s="14"/>
    </row>
    <row r="6" spans="3:9" ht="36" customHeight="1" x14ac:dyDescent="0.3">
      <c r="C6" s="66" t="s">
        <v>3</v>
      </c>
      <c r="D6" s="66"/>
      <c r="E6" s="67" t="s">
        <v>1</v>
      </c>
      <c r="F6" s="67"/>
      <c r="G6" s="68" t="s">
        <v>5</v>
      </c>
      <c r="H6" s="68"/>
      <c r="I6" s="10" t="s">
        <v>19</v>
      </c>
    </row>
    <row r="7" spans="3:9" x14ac:dyDescent="0.3">
      <c r="C7" s="3" t="s">
        <v>18</v>
      </c>
      <c r="D7" s="3" t="s">
        <v>9</v>
      </c>
      <c r="E7" s="3" t="s">
        <v>2</v>
      </c>
      <c r="F7" s="4" t="s">
        <v>10</v>
      </c>
      <c r="G7" s="71" t="s">
        <v>4</v>
      </c>
      <c r="H7" s="72"/>
      <c r="I7" s="11" t="s">
        <v>21</v>
      </c>
    </row>
    <row r="8" spans="3:9" ht="18" customHeight="1" x14ac:dyDescent="0.3">
      <c r="C8" s="23">
        <v>1.4</v>
      </c>
      <c r="D8" s="23">
        <v>20</v>
      </c>
      <c r="E8" s="23">
        <v>1.1000000000000001</v>
      </c>
      <c r="F8" s="23">
        <v>15</v>
      </c>
      <c r="G8" s="53">
        <v>2</v>
      </c>
      <c r="H8" s="54"/>
      <c r="I8" s="23">
        <v>25.4</v>
      </c>
    </row>
    <row r="9" spans="3:9" ht="18" customHeight="1" x14ac:dyDescent="0.3">
      <c r="C9" s="23">
        <v>2.8</v>
      </c>
      <c r="D9" s="23">
        <v>40</v>
      </c>
      <c r="E9" s="23">
        <v>1.7</v>
      </c>
      <c r="F9" s="23">
        <v>28</v>
      </c>
      <c r="G9" s="53">
        <v>30</v>
      </c>
      <c r="H9" s="54"/>
      <c r="I9" s="23">
        <v>35.4</v>
      </c>
    </row>
    <row r="10" spans="3:9" ht="18" customHeight="1" x14ac:dyDescent="0.3">
      <c r="C10" s="23">
        <v>4.0999999999999996</v>
      </c>
      <c r="D10" s="23">
        <v>60</v>
      </c>
      <c r="E10" s="23">
        <v>2.2999999999999998</v>
      </c>
      <c r="F10" s="23">
        <v>35</v>
      </c>
      <c r="G10" s="53">
        <v>51</v>
      </c>
      <c r="H10" s="54"/>
      <c r="I10" s="23">
        <v>49</v>
      </c>
    </row>
    <row r="11" spans="3:9" ht="18" customHeight="1" x14ac:dyDescent="0.3">
      <c r="C11" s="23">
        <v>5.5</v>
      </c>
      <c r="D11" s="23">
        <v>80</v>
      </c>
      <c r="E11" s="23">
        <v>2.9</v>
      </c>
      <c r="F11" s="23">
        <v>48</v>
      </c>
      <c r="G11" s="53">
        <v>69</v>
      </c>
      <c r="H11" s="54"/>
      <c r="I11" s="23">
        <v>60</v>
      </c>
    </row>
    <row r="12" spans="3:9" ht="18" customHeight="1" x14ac:dyDescent="0.3">
      <c r="C12" s="23">
        <v>6.9</v>
      </c>
      <c r="D12" s="23">
        <v>100</v>
      </c>
      <c r="E12" s="23">
        <v>3.5</v>
      </c>
      <c r="F12" s="23">
        <v>65</v>
      </c>
      <c r="G12" s="53">
        <v>89</v>
      </c>
      <c r="H12" s="54"/>
      <c r="I12" s="23">
        <v>69</v>
      </c>
    </row>
    <row r="13" spans="3:9" ht="18" customHeight="1" x14ac:dyDescent="0.3">
      <c r="C13" s="23"/>
      <c r="D13" s="23"/>
      <c r="E13" s="23"/>
      <c r="F13" s="23"/>
      <c r="G13" s="53"/>
      <c r="H13" s="54"/>
      <c r="I13" s="23"/>
    </row>
    <row r="15" spans="3:9" x14ac:dyDescent="0.3">
      <c r="C15" s="63" t="s">
        <v>11</v>
      </c>
      <c r="D15" s="64"/>
      <c r="E15" s="64"/>
      <c r="F15" s="64"/>
      <c r="G15" s="64"/>
      <c r="H15" s="64"/>
      <c r="I15" s="65"/>
    </row>
    <row r="16" spans="3:9" x14ac:dyDescent="0.3">
      <c r="C16" s="66" t="s">
        <v>12</v>
      </c>
      <c r="D16" s="66"/>
      <c r="E16" s="67" t="s">
        <v>14</v>
      </c>
      <c r="F16" s="67"/>
      <c r="G16" s="68" t="s">
        <v>15</v>
      </c>
      <c r="H16" s="68"/>
      <c r="I16" s="15" t="s">
        <v>19</v>
      </c>
    </row>
    <row r="17" spans="3:13" x14ac:dyDescent="0.3">
      <c r="C17" s="47" t="s">
        <v>13</v>
      </c>
      <c r="D17" s="48"/>
      <c r="E17" s="47" t="s">
        <v>18</v>
      </c>
      <c r="F17" s="48"/>
      <c r="G17" s="3" t="s">
        <v>2</v>
      </c>
      <c r="H17" s="4" t="s">
        <v>10</v>
      </c>
      <c r="I17" s="15" t="s">
        <v>20</v>
      </c>
      <c r="M17" s="16"/>
    </row>
    <row r="18" spans="3:13" x14ac:dyDescent="0.3">
      <c r="C18" s="55">
        <v>700</v>
      </c>
      <c r="D18" s="56"/>
      <c r="E18" s="53">
        <v>1.4</v>
      </c>
      <c r="F18" s="54"/>
      <c r="G18" s="8">
        <f>C18/25.4*E8</f>
        <v>30.314960629921263</v>
      </c>
      <c r="H18" s="9">
        <f>C18/25.4*F8</f>
        <v>413.38582677165357</v>
      </c>
      <c r="I18" s="15">
        <v>25.4</v>
      </c>
    </row>
    <row r="19" spans="3:13" x14ac:dyDescent="0.3">
      <c r="C19" s="57"/>
      <c r="D19" s="58"/>
      <c r="E19" s="53">
        <v>2.8</v>
      </c>
      <c r="F19" s="54"/>
      <c r="G19" s="8">
        <f>C18/25.4*E9</f>
        <v>46.8503937007874</v>
      </c>
      <c r="H19" s="9">
        <f>C18/25.4*F9</f>
        <v>771.65354330708669</v>
      </c>
      <c r="I19" s="15">
        <v>35.4</v>
      </c>
    </row>
    <row r="20" spans="3:13" x14ac:dyDescent="0.3">
      <c r="C20" s="57"/>
      <c r="D20" s="58"/>
      <c r="E20" s="53">
        <v>4.0999999999999996</v>
      </c>
      <c r="F20" s="54"/>
      <c r="G20" s="8">
        <f>C18/25.4*E10</f>
        <v>63.385826771653541</v>
      </c>
      <c r="H20" s="9">
        <f>C18/25.4*F10</f>
        <v>964.56692913385825</v>
      </c>
      <c r="I20" s="15">
        <v>49</v>
      </c>
    </row>
    <row r="21" spans="3:13" x14ac:dyDescent="0.3">
      <c r="C21" s="57"/>
      <c r="D21" s="58"/>
      <c r="E21" s="53">
        <v>5.5</v>
      </c>
      <c r="F21" s="54"/>
      <c r="G21" s="8">
        <f>C18/25.4*E11</f>
        <v>79.921259842519689</v>
      </c>
      <c r="H21" s="9">
        <f>C18/25.4*F11</f>
        <v>1322.8346456692914</v>
      </c>
      <c r="I21" s="15">
        <v>60</v>
      </c>
    </row>
    <row r="22" spans="3:13" x14ac:dyDescent="0.3">
      <c r="C22" s="57"/>
      <c r="D22" s="58"/>
      <c r="E22" s="53">
        <v>6.9</v>
      </c>
      <c r="F22" s="54"/>
      <c r="G22" s="8">
        <f>C18/25.4*E12</f>
        <v>96.456692913385837</v>
      </c>
      <c r="H22" s="9">
        <f>C18/25.4*F12</f>
        <v>1791.3385826771655</v>
      </c>
      <c r="I22" s="15">
        <v>69</v>
      </c>
    </row>
    <row r="23" spans="3:13" x14ac:dyDescent="0.3">
      <c r="C23" s="59"/>
      <c r="D23" s="60"/>
      <c r="E23" s="53"/>
      <c r="F23" s="54"/>
      <c r="G23" s="8"/>
      <c r="H23" s="6"/>
      <c r="I23" s="15"/>
    </row>
    <row r="24" spans="3:13" ht="20.25" customHeight="1" x14ac:dyDescent="0.3">
      <c r="C24" s="49" t="s">
        <v>50</v>
      </c>
      <c r="D24" s="50"/>
      <c r="E24" s="50"/>
      <c r="F24" s="50"/>
      <c r="G24" s="50"/>
      <c r="H24" s="50"/>
    </row>
    <row r="25" spans="3:13" ht="20.25" customHeight="1" x14ac:dyDescent="0.3">
      <c r="C25" s="25"/>
      <c r="D25" s="26"/>
      <c r="E25" s="26"/>
      <c r="F25" s="26"/>
      <c r="G25" s="26"/>
      <c r="H25" s="26"/>
    </row>
    <row r="26" spans="3:13" ht="30" customHeight="1" x14ac:dyDescent="0.3">
      <c r="C26" s="69" t="s">
        <v>0</v>
      </c>
      <c r="D26" s="69"/>
      <c r="E26" s="69"/>
      <c r="F26" s="69"/>
      <c r="G26" s="69"/>
      <c r="H26" s="69"/>
    </row>
    <row r="27" spans="3:13" ht="20.25" customHeight="1" x14ac:dyDescent="0.3">
      <c r="C27" s="7" t="s">
        <v>6</v>
      </c>
      <c r="D27" s="5"/>
      <c r="E27" s="5"/>
      <c r="F27" s="5"/>
      <c r="G27" s="5"/>
      <c r="H27" s="2"/>
    </row>
    <row r="28" spans="3:13" ht="20.25" customHeight="1" x14ac:dyDescent="0.3">
      <c r="C28" s="7" t="s">
        <v>7</v>
      </c>
      <c r="D28" s="5"/>
      <c r="E28" s="5"/>
      <c r="F28" s="5"/>
      <c r="G28" s="5"/>
      <c r="H28" s="2"/>
    </row>
    <row r="29" spans="3:13" ht="16.5" customHeight="1" x14ac:dyDescent="0.3">
      <c r="C29" s="70" t="s">
        <v>8</v>
      </c>
      <c r="D29" s="70"/>
      <c r="E29" s="70"/>
      <c r="F29" s="70"/>
      <c r="G29" s="70"/>
      <c r="H29" s="70"/>
    </row>
    <row r="30" spans="3:13" ht="20.25" customHeight="1" x14ac:dyDescent="0.3">
      <c r="C30" s="12" t="s">
        <v>16</v>
      </c>
      <c r="D30" s="13"/>
      <c r="E30" s="13"/>
      <c r="F30" s="13"/>
      <c r="G30" s="13"/>
      <c r="H30" s="13"/>
      <c r="I30" s="14"/>
    </row>
    <row r="31" spans="3:13" ht="36" customHeight="1" x14ac:dyDescent="0.3">
      <c r="C31" s="66" t="s">
        <v>3</v>
      </c>
      <c r="D31" s="66"/>
      <c r="E31" s="67" t="s">
        <v>1</v>
      </c>
      <c r="F31" s="67"/>
      <c r="G31" s="68" t="s">
        <v>5</v>
      </c>
      <c r="H31" s="68"/>
      <c r="I31" s="10" t="s">
        <v>19</v>
      </c>
    </row>
    <row r="32" spans="3:13" x14ac:dyDescent="0.3">
      <c r="C32" s="39" t="s">
        <v>42</v>
      </c>
      <c r="D32" s="39" t="s">
        <v>9</v>
      </c>
      <c r="E32" s="39" t="s">
        <v>2</v>
      </c>
      <c r="F32" s="40" t="s">
        <v>10</v>
      </c>
      <c r="G32" s="82" t="s">
        <v>4</v>
      </c>
      <c r="H32" s="83"/>
      <c r="I32" s="11" t="s">
        <v>20</v>
      </c>
    </row>
    <row r="33" spans="3:13" x14ac:dyDescent="0.3">
      <c r="C33" s="30">
        <v>0.08</v>
      </c>
      <c r="D33" s="30">
        <v>11.3</v>
      </c>
      <c r="E33" s="30">
        <v>0.65</v>
      </c>
      <c r="F33" s="38">
        <f>E33*28*0.8</f>
        <v>14.56</v>
      </c>
      <c r="G33" s="84"/>
      <c r="H33" s="85"/>
      <c r="I33" s="30"/>
    </row>
    <row r="34" spans="3:13" x14ac:dyDescent="0.3">
      <c r="C34" s="30">
        <v>0.1</v>
      </c>
      <c r="D34" s="30">
        <v>14</v>
      </c>
      <c r="E34" s="30">
        <v>0.75</v>
      </c>
      <c r="F34" s="38">
        <f t="shared" ref="F34:F40" si="0">E34*28*0.8</f>
        <v>16.8</v>
      </c>
      <c r="G34" s="84"/>
      <c r="H34" s="85"/>
      <c r="I34" s="30"/>
    </row>
    <row r="35" spans="3:13" ht="18" customHeight="1" x14ac:dyDescent="0.3">
      <c r="C35" s="38">
        <v>0.15</v>
      </c>
      <c r="D35" s="38">
        <v>21</v>
      </c>
      <c r="E35" s="38">
        <v>1</v>
      </c>
      <c r="F35" s="38">
        <f t="shared" si="0"/>
        <v>22.400000000000002</v>
      </c>
      <c r="G35" s="53">
        <v>2</v>
      </c>
      <c r="H35" s="54"/>
      <c r="I35" s="38">
        <v>25.4</v>
      </c>
    </row>
    <row r="36" spans="3:13" ht="18" customHeight="1" x14ac:dyDescent="0.3">
      <c r="C36" s="38">
        <v>0.2</v>
      </c>
      <c r="D36" s="38">
        <v>2.8</v>
      </c>
      <c r="E36" s="38">
        <v>1.4</v>
      </c>
      <c r="F36" s="38">
        <f t="shared" si="0"/>
        <v>31.36</v>
      </c>
      <c r="G36" s="53"/>
      <c r="H36" s="54"/>
      <c r="I36" s="38"/>
    </row>
    <row r="37" spans="3:13" ht="18" customHeight="1" x14ac:dyDescent="0.3">
      <c r="C37" s="38">
        <v>0.3</v>
      </c>
      <c r="D37" s="38">
        <v>42</v>
      </c>
      <c r="E37" s="38">
        <v>2</v>
      </c>
      <c r="F37" s="38">
        <f t="shared" si="0"/>
        <v>44.800000000000004</v>
      </c>
      <c r="G37" s="53">
        <v>35</v>
      </c>
      <c r="H37" s="54"/>
      <c r="I37" s="38">
        <v>35.4</v>
      </c>
    </row>
    <row r="38" spans="3:13" ht="18" customHeight="1" x14ac:dyDescent="0.3">
      <c r="C38" s="38">
        <v>0.4</v>
      </c>
      <c r="D38" s="38">
        <v>60</v>
      </c>
      <c r="E38" s="38">
        <v>2.9</v>
      </c>
      <c r="F38" s="38">
        <f t="shared" si="0"/>
        <v>64.960000000000008</v>
      </c>
      <c r="G38" s="53">
        <v>55</v>
      </c>
      <c r="H38" s="54"/>
      <c r="I38" s="38">
        <v>49</v>
      </c>
    </row>
    <row r="39" spans="3:13" ht="18" customHeight="1" x14ac:dyDescent="0.3">
      <c r="C39" s="38">
        <v>0.5</v>
      </c>
      <c r="D39" s="38">
        <v>71</v>
      </c>
      <c r="E39" s="38">
        <v>3.5</v>
      </c>
      <c r="F39" s="38">
        <f t="shared" si="0"/>
        <v>78.400000000000006</v>
      </c>
      <c r="G39" s="36"/>
      <c r="H39" s="37"/>
      <c r="I39" s="38"/>
    </row>
    <row r="40" spans="3:13" ht="18" customHeight="1" x14ac:dyDescent="0.3">
      <c r="C40" s="38">
        <v>0.55000000000000004</v>
      </c>
      <c r="D40" s="38">
        <v>80</v>
      </c>
      <c r="E40" s="38">
        <v>3.9</v>
      </c>
      <c r="F40" s="38">
        <f t="shared" si="0"/>
        <v>87.360000000000014</v>
      </c>
      <c r="G40" s="53">
        <v>75</v>
      </c>
      <c r="H40" s="54"/>
      <c r="I40" s="38">
        <v>60</v>
      </c>
    </row>
    <row r="41" spans="3:13" ht="18" customHeight="1" x14ac:dyDescent="0.3">
      <c r="C41" s="38"/>
      <c r="D41" s="38"/>
      <c r="E41" s="38"/>
      <c r="F41" s="38"/>
      <c r="G41" s="53"/>
      <c r="H41" s="54"/>
      <c r="I41" s="38"/>
    </row>
    <row r="42" spans="3:13" ht="18" customHeight="1" x14ac:dyDescent="0.3">
      <c r="C42" s="38"/>
      <c r="D42" s="38"/>
      <c r="E42" s="38"/>
      <c r="F42" s="38"/>
      <c r="G42" s="53"/>
      <c r="H42" s="54"/>
      <c r="I42" s="38"/>
    </row>
    <row r="44" spans="3:13" x14ac:dyDescent="0.3">
      <c r="C44" s="63" t="s">
        <v>43</v>
      </c>
      <c r="D44" s="64"/>
      <c r="E44" s="64"/>
      <c r="F44" s="64"/>
      <c r="G44" s="64"/>
      <c r="H44" s="64"/>
      <c r="I44" s="65"/>
    </row>
    <row r="45" spans="3:13" x14ac:dyDescent="0.3">
      <c r="C45" s="66" t="s">
        <v>12</v>
      </c>
      <c r="D45" s="66"/>
      <c r="E45" s="67" t="s">
        <v>14</v>
      </c>
      <c r="F45" s="67"/>
      <c r="G45" s="68" t="s">
        <v>15</v>
      </c>
      <c r="H45" s="68"/>
      <c r="I45" s="15" t="s">
        <v>19</v>
      </c>
      <c r="J45" s="15" t="s">
        <v>48</v>
      </c>
    </row>
    <row r="46" spans="3:13" x14ac:dyDescent="0.3">
      <c r="C46" s="47" t="s">
        <v>13</v>
      </c>
      <c r="D46" s="48"/>
      <c r="E46" s="47" t="s">
        <v>42</v>
      </c>
      <c r="F46" s="48"/>
      <c r="G46" s="3" t="s">
        <v>2</v>
      </c>
      <c r="H46" s="4" t="s">
        <v>10</v>
      </c>
      <c r="I46" s="15" t="s">
        <v>20</v>
      </c>
      <c r="M46" s="16"/>
    </row>
    <row r="47" spans="3:13" x14ac:dyDescent="0.3">
      <c r="C47" s="55">
        <v>800</v>
      </c>
      <c r="D47" s="56"/>
      <c r="E47" s="53">
        <v>0.08</v>
      </c>
      <c r="F47" s="54"/>
      <c r="G47" s="8"/>
      <c r="H47" s="9">
        <f>C47/25.4*F33</f>
        <v>458.58267716535437</v>
      </c>
      <c r="I47" s="15">
        <v>8</v>
      </c>
    </row>
    <row r="48" spans="3:13" x14ac:dyDescent="0.3">
      <c r="C48" s="57"/>
      <c r="D48" s="58"/>
      <c r="E48" s="53">
        <v>0.1</v>
      </c>
      <c r="F48" s="54"/>
      <c r="G48" s="8"/>
      <c r="H48" s="9">
        <f>C47/25.4*F34</f>
        <v>529.13385826771662</v>
      </c>
      <c r="I48" s="15">
        <v>12</v>
      </c>
    </row>
    <row r="49" spans="3:10" x14ac:dyDescent="0.3">
      <c r="C49" s="57"/>
      <c r="D49" s="58"/>
      <c r="E49" s="53">
        <v>0.15</v>
      </c>
      <c r="F49" s="54"/>
      <c r="G49" s="8"/>
      <c r="H49" s="9">
        <f>C47/25.4*F35</f>
        <v>705.51181102362216</v>
      </c>
      <c r="I49" s="15">
        <v>25</v>
      </c>
    </row>
    <row r="50" spans="3:10" x14ac:dyDescent="0.3">
      <c r="C50" s="57"/>
      <c r="D50" s="58"/>
      <c r="E50" s="53">
        <v>0.2</v>
      </c>
      <c r="F50" s="54"/>
      <c r="G50" s="8"/>
      <c r="H50" s="9">
        <f>C47/25.4*F36</f>
        <v>987.71653543307093</v>
      </c>
      <c r="I50" s="15">
        <v>30</v>
      </c>
    </row>
    <row r="51" spans="3:10" x14ac:dyDescent="0.3">
      <c r="C51" s="57"/>
      <c r="D51" s="58"/>
      <c r="E51" s="53">
        <v>0.3</v>
      </c>
      <c r="F51" s="54"/>
      <c r="G51" s="8"/>
      <c r="H51" s="9">
        <f>C47/25.4*F37</f>
        <v>1411.0236220472443</v>
      </c>
      <c r="I51" s="15">
        <v>34</v>
      </c>
    </row>
    <row r="52" spans="3:10" x14ac:dyDescent="0.3">
      <c r="C52" s="57"/>
      <c r="D52" s="58"/>
      <c r="E52" s="53">
        <v>0.4</v>
      </c>
      <c r="F52" s="54"/>
      <c r="G52" s="8"/>
      <c r="H52" s="9">
        <f>C47/25.4*F38</f>
        <v>2045.9842519685042</v>
      </c>
      <c r="I52" s="15">
        <v>47</v>
      </c>
    </row>
    <row r="53" spans="3:10" x14ac:dyDescent="0.3">
      <c r="C53" s="57"/>
      <c r="D53" s="58"/>
      <c r="E53" s="53">
        <v>0.5</v>
      </c>
      <c r="F53" s="54"/>
      <c r="G53" s="8"/>
      <c r="H53" s="9">
        <f>C47/25.4*F39</f>
        <v>2469.2913385826773</v>
      </c>
      <c r="I53" s="15">
        <v>55</v>
      </c>
    </row>
    <row r="54" spans="3:10" x14ac:dyDescent="0.3">
      <c r="C54" s="57"/>
      <c r="D54" s="58"/>
      <c r="E54" s="53">
        <v>0.55000000000000004</v>
      </c>
      <c r="F54" s="54"/>
      <c r="G54" s="8"/>
      <c r="H54" s="9">
        <f>C47/25.4*F40</f>
        <v>2751.4960629921266</v>
      </c>
      <c r="I54" s="15">
        <v>60</v>
      </c>
      <c r="J54" s="15">
        <v>74</v>
      </c>
    </row>
    <row r="55" spans="3:10" x14ac:dyDescent="0.3">
      <c r="C55" s="59"/>
      <c r="D55" s="60"/>
      <c r="E55" s="53">
        <v>0.6</v>
      </c>
      <c r="F55" s="54"/>
      <c r="G55" s="8"/>
      <c r="H55" s="6"/>
      <c r="I55" s="15"/>
    </row>
    <row r="56" spans="3:10" ht="20.25" customHeight="1" x14ac:dyDescent="0.3">
      <c r="C56" s="49" t="s">
        <v>49</v>
      </c>
      <c r="D56" s="50"/>
      <c r="E56" s="50"/>
      <c r="F56" s="50"/>
      <c r="G56" s="50"/>
      <c r="H56" s="50"/>
    </row>
    <row r="58" spans="3:10" ht="30" customHeight="1" x14ac:dyDescent="0.3">
      <c r="C58" s="69" t="s">
        <v>0</v>
      </c>
      <c r="D58" s="69"/>
      <c r="E58" s="69"/>
      <c r="F58" s="69"/>
      <c r="G58" s="69"/>
      <c r="H58" s="69"/>
    </row>
    <row r="59" spans="3:10" ht="20.25" customHeight="1" x14ac:dyDescent="0.3">
      <c r="C59" s="7" t="s">
        <v>6</v>
      </c>
      <c r="D59" s="5"/>
      <c r="E59" s="5"/>
      <c r="F59" s="5"/>
      <c r="G59" s="5"/>
      <c r="H59" s="2"/>
    </row>
    <row r="60" spans="3:10" ht="20.25" customHeight="1" x14ac:dyDescent="0.3">
      <c r="C60" s="7" t="s">
        <v>7</v>
      </c>
      <c r="D60" s="5"/>
      <c r="E60" s="5"/>
      <c r="F60" s="5"/>
      <c r="G60" s="5"/>
      <c r="H60" s="2"/>
    </row>
    <row r="61" spans="3:10" ht="16.5" customHeight="1" x14ac:dyDescent="0.3">
      <c r="C61" s="70" t="s">
        <v>8</v>
      </c>
      <c r="D61" s="70"/>
      <c r="E61" s="70"/>
      <c r="F61" s="70"/>
      <c r="G61" s="70"/>
      <c r="H61" s="70"/>
    </row>
    <row r="62" spans="3:10" ht="20.25" customHeight="1" x14ac:dyDescent="0.3">
      <c r="C62" s="12" t="s">
        <v>16</v>
      </c>
      <c r="D62" s="13"/>
      <c r="E62" s="13"/>
      <c r="F62" s="13"/>
      <c r="G62" s="13"/>
      <c r="H62" s="13"/>
      <c r="I62" s="14"/>
    </row>
    <row r="63" spans="3:10" ht="36" customHeight="1" x14ac:dyDescent="0.3">
      <c r="C63" s="66" t="s">
        <v>3</v>
      </c>
      <c r="D63" s="66"/>
      <c r="E63" s="67" t="s">
        <v>1</v>
      </c>
      <c r="F63" s="67"/>
      <c r="G63" s="68" t="s">
        <v>5</v>
      </c>
      <c r="H63" s="68"/>
      <c r="I63" s="10" t="s">
        <v>19</v>
      </c>
    </row>
    <row r="64" spans="3:10" x14ac:dyDescent="0.3">
      <c r="C64" s="3" t="s">
        <v>18</v>
      </c>
      <c r="D64" s="3" t="s">
        <v>9</v>
      </c>
      <c r="E64" s="3" t="s">
        <v>2</v>
      </c>
      <c r="F64" s="4" t="s">
        <v>10</v>
      </c>
      <c r="G64" s="71" t="s">
        <v>4</v>
      </c>
      <c r="H64" s="72"/>
      <c r="I64" s="11" t="s">
        <v>21</v>
      </c>
    </row>
    <row r="65" spans="3:13" ht="18" customHeight="1" x14ac:dyDescent="0.3">
      <c r="C65" s="1">
        <v>1.4</v>
      </c>
      <c r="D65" s="1">
        <v>20</v>
      </c>
      <c r="E65" s="1">
        <v>1.1000000000000001</v>
      </c>
      <c r="F65" s="1">
        <v>30</v>
      </c>
      <c r="G65" s="53">
        <v>2</v>
      </c>
      <c r="H65" s="54"/>
      <c r="I65" s="1">
        <v>25.4</v>
      </c>
    </row>
    <row r="66" spans="3:13" ht="18" customHeight="1" x14ac:dyDescent="0.3">
      <c r="C66" s="1">
        <v>2.8</v>
      </c>
      <c r="D66" s="1">
        <v>40</v>
      </c>
      <c r="E66" s="1">
        <v>1.7</v>
      </c>
      <c r="F66" s="1">
        <v>50</v>
      </c>
      <c r="G66" s="53">
        <v>35</v>
      </c>
      <c r="H66" s="54"/>
      <c r="I66" s="1">
        <v>35.4</v>
      </c>
    </row>
    <row r="67" spans="3:13" ht="18" customHeight="1" x14ac:dyDescent="0.3">
      <c r="C67" s="1">
        <v>4.0999999999999996</v>
      </c>
      <c r="D67" s="1">
        <v>60</v>
      </c>
      <c r="E67" s="1">
        <v>2.2999999999999998</v>
      </c>
      <c r="F67" s="1">
        <v>65</v>
      </c>
      <c r="G67" s="53">
        <v>55</v>
      </c>
      <c r="H67" s="54"/>
      <c r="I67" s="1">
        <v>49</v>
      </c>
    </row>
    <row r="68" spans="3:13" ht="18" customHeight="1" x14ac:dyDescent="0.3">
      <c r="C68" s="1">
        <v>5.5</v>
      </c>
      <c r="D68" s="1">
        <v>80</v>
      </c>
      <c r="E68" s="1">
        <v>2.9</v>
      </c>
      <c r="F68" s="1">
        <v>80</v>
      </c>
      <c r="G68" s="53">
        <v>75</v>
      </c>
      <c r="H68" s="54"/>
      <c r="I68" s="1">
        <v>60</v>
      </c>
    </row>
    <row r="69" spans="3:13" ht="18" customHeight="1" x14ac:dyDescent="0.3">
      <c r="C69" s="1">
        <v>6.9</v>
      </c>
      <c r="D69" s="1">
        <v>100</v>
      </c>
      <c r="E69" s="1">
        <v>3.5</v>
      </c>
      <c r="F69" s="1">
        <v>100</v>
      </c>
      <c r="G69" s="53">
        <v>95</v>
      </c>
      <c r="H69" s="54"/>
      <c r="I69" s="1">
        <v>69</v>
      </c>
    </row>
    <row r="70" spans="3:13" ht="18" customHeight="1" x14ac:dyDescent="0.3">
      <c r="C70" s="1"/>
      <c r="D70" s="1"/>
      <c r="E70" s="1"/>
      <c r="F70" s="1"/>
      <c r="G70" s="53"/>
      <c r="H70" s="54"/>
      <c r="I70" s="1"/>
    </row>
    <row r="72" spans="3:13" x14ac:dyDescent="0.3">
      <c r="C72" s="63" t="s">
        <v>11</v>
      </c>
      <c r="D72" s="64"/>
      <c r="E72" s="64"/>
      <c r="F72" s="64"/>
      <c r="G72" s="64"/>
      <c r="H72" s="64"/>
      <c r="I72" s="65"/>
    </row>
    <row r="73" spans="3:13" x14ac:dyDescent="0.3">
      <c r="C73" s="66" t="s">
        <v>12</v>
      </c>
      <c r="D73" s="66"/>
      <c r="E73" s="67" t="s">
        <v>14</v>
      </c>
      <c r="F73" s="67"/>
      <c r="G73" s="68" t="s">
        <v>15</v>
      </c>
      <c r="H73" s="68"/>
      <c r="I73" s="15" t="s">
        <v>19</v>
      </c>
    </row>
    <row r="74" spans="3:13" x14ac:dyDescent="0.3">
      <c r="C74" s="47" t="s">
        <v>13</v>
      </c>
      <c r="D74" s="48"/>
      <c r="E74" s="47" t="s">
        <v>18</v>
      </c>
      <c r="F74" s="48"/>
      <c r="G74" s="3" t="s">
        <v>2</v>
      </c>
      <c r="H74" s="4" t="s">
        <v>10</v>
      </c>
      <c r="I74" s="15" t="s">
        <v>20</v>
      </c>
      <c r="M74" s="16"/>
    </row>
    <row r="75" spans="3:13" x14ac:dyDescent="0.3">
      <c r="C75" s="55">
        <v>60</v>
      </c>
      <c r="D75" s="56"/>
      <c r="E75" s="53">
        <v>1.4</v>
      </c>
      <c r="F75" s="54"/>
      <c r="G75" s="8">
        <f>C75/25.4*E65</f>
        <v>2.598425196850394</v>
      </c>
      <c r="H75" s="9">
        <f>C75/25.4*F65</f>
        <v>70.866141732283467</v>
      </c>
      <c r="I75" s="15">
        <v>25.4</v>
      </c>
    </row>
    <row r="76" spans="3:13" x14ac:dyDescent="0.3">
      <c r="C76" s="57"/>
      <c r="D76" s="58"/>
      <c r="E76" s="53">
        <v>2.8</v>
      </c>
      <c r="F76" s="54"/>
      <c r="G76" s="8">
        <f>C75/25.4*E66</f>
        <v>4.015748031496063</v>
      </c>
      <c r="H76" s="9">
        <f>C75/25.4*F66</f>
        <v>118.11023622047246</v>
      </c>
      <c r="I76" s="15">
        <v>35.4</v>
      </c>
    </row>
    <row r="77" spans="3:13" x14ac:dyDescent="0.3">
      <c r="C77" s="57"/>
      <c r="D77" s="58"/>
      <c r="E77" s="53">
        <v>4.0999999999999996</v>
      </c>
      <c r="F77" s="54"/>
      <c r="G77" s="8">
        <f>C75/25.4*E67</f>
        <v>5.4330708661417324</v>
      </c>
      <c r="H77" s="9">
        <f>C75/25.4*F67</f>
        <v>153.54330708661419</v>
      </c>
      <c r="I77" s="15">
        <v>49</v>
      </c>
    </row>
    <row r="78" spans="3:13" x14ac:dyDescent="0.3">
      <c r="C78" s="57"/>
      <c r="D78" s="58"/>
      <c r="E78" s="53">
        <v>5.5</v>
      </c>
      <c r="F78" s="54"/>
      <c r="G78" s="8">
        <f>C75/25.4*E68</f>
        <v>6.8503937007874018</v>
      </c>
      <c r="H78" s="9">
        <f>C75/25.4*F68</f>
        <v>188.97637795275591</v>
      </c>
      <c r="I78" s="15">
        <v>60</v>
      </c>
    </row>
    <row r="79" spans="3:13" x14ac:dyDescent="0.3">
      <c r="C79" s="57"/>
      <c r="D79" s="58"/>
      <c r="E79" s="53">
        <v>6.9</v>
      </c>
      <c r="F79" s="54"/>
      <c r="G79" s="8">
        <f>C75/25.4*E69</f>
        <v>8.2677165354330722</v>
      </c>
      <c r="H79" s="9">
        <f>C75/25.4*F69</f>
        <v>236.22047244094492</v>
      </c>
      <c r="I79" s="15">
        <v>69</v>
      </c>
    </row>
    <row r="80" spans="3:13" x14ac:dyDescent="0.3">
      <c r="C80" s="59"/>
      <c r="D80" s="60"/>
      <c r="E80" s="53"/>
      <c r="F80" s="54"/>
      <c r="G80" s="8"/>
      <c r="H80" s="6"/>
      <c r="I80" s="15"/>
    </row>
    <row r="81" spans="3:16" ht="20.25" customHeight="1" x14ac:dyDescent="0.3">
      <c r="C81" s="49" t="s">
        <v>17</v>
      </c>
      <c r="D81" s="50"/>
      <c r="E81" s="50"/>
      <c r="F81" s="50"/>
      <c r="G81" s="50"/>
      <c r="H81" s="50"/>
    </row>
    <row r="83" spans="3:16" ht="30" customHeight="1" x14ac:dyDescent="0.3">
      <c r="C83" s="69" t="s">
        <v>0</v>
      </c>
      <c r="D83" s="69"/>
      <c r="E83" s="69"/>
      <c r="F83" s="69"/>
      <c r="G83" s="69"/>
      <c r="H83" s="69"/>
    </row>
    <row r="84" spans="3:16" ht="20.25" customHeight="1" x14ac:dyDescent="0.3">
      <c r="C84" s="7" t="s">
        <v>6</v>
      </c>
      <c r="D84" s="5"/>
      <c r="E84" s="5"/>
      <c r="F84" s="5"/>
      <c r="G84" s="5"/>
      <c r="H84" s="2"/>
    </row>
    <row r="85" spans="3:16" ht="20.25" customHeight="1" x14ac:dyDescent="0.3">
      <c r="C85" s="7" t="s">
        <v>7</v>
      </c>
      <c r="D85" s="5"/>
      <c r="E85" s="5"/>
      <c r="F85" s="5"/>
      <c r="G85" s="5"/>
      <c r="H85" s="2"/>
    </row>
    <row r="86" spans="3:16" ht="16.5" customHeight="1" x14ac:dyDescent="0.3">
      <c r="C86" s="70" t="s">
        <v>8</v>
      </c>
      <c r="D86" s="70"/>
      <c r="E86" s="70"/>
      <c r="F86" s="70"/>
      <c r="G86" s="70"/>
      <c r="H86" s="70"/>
      <c r="M86" s="24"/>
      <c r="N86" s="24"/>
      <c r="O86" s="24"/>
      <c r="P86" s="24"/>
    </row>
    <row r="87" spans="3:16" ht="20.25" customHeight="1" x14ac:dyDescent="0.3">
      <c r="C87" s="12" t="s">
        <v>24</v>
      </c>
      <c r="D87" s="13"/>
      <c r="E87" s="13"/>
      <c r="F87" s="13"/>
      <c r="G87" s="13"/>
      <c r="H87" s="13"/>
      <c r="I87" s="14"/>
      <c r="M87" s="24"/>
      <c r="N87" s="24"/>
      <c r="O87" s="24"/>
      <c r="P87" s="24"/>
    </row>
    <row r="88" spans="3:16" ht="36" customHeight="1" x14ac:dyDescent="0.3">
      <c r="C88" s="66" t="s">
        <v>3</v>
      </c>
      <c r="D88" s="66"/>
      <c r="E88" s="67" t="s">
        <v>1</v>
      </c>
      <c r="F88" s="67"/>
      <c r="G88" s="68" t="s">
        <v>5</v>
      </c>
      <c r="H88" s="68"/>
      <c r="I88" s="10" t="s">
        <v>19</v>
      </c>
      <c r="M88" s="24"/>
      <c r="N88" s="24"/>
      <c r="O88" s="24"/>
      <c r="P88" s="24"/>
    </row>
    <row r="89" spans="3:16" ht="15" customHeight="1" x14ac:dyDescent="0.3">
      <c r="C89" s="3" t="s">
        <v>41</v>
      </c>
      <c r="D89" s="3" t="s">
        <v>9</v>
      </c>
      <c r="E89" s="3" t="s">
        <v>2</v>
      </c>
      <c r="F89" s="4" t="s">
        <v>10</v>
      </c>
      <c r="G89" s="71" t="s">
        <v>4</v>
      </c>
      <c r="H89" s="72"/>
      <c r="I89" s="11" t="s">
        <v>20</v>
      </c>
      <c r="M89" s="24"/>
      <c r="N89" s="24"/>
      <c r="O89" s="24"/>
      <c r="P89" s="24"/>
    </row>
    <row r="90" spans="3:16" ht="18" customHeight="1" x14ac:dyDescent="0.3">
      <c r="C90" s="1">
        <v>0.1</v>
      </c>
      <c r="D90" s="1"/>
      <c r="E90" s="27">
        <f>1.15</f>
        <v>1.1499999999999999</v>
      </c>
      <c r="F90" s="1">
        <f>E90*28</f>
        <v>32.199999999999996</v>
      </c>
      <c r="G90" s="53">
        <v>15</v>
      </c>
      <c r="H90" s="54"/>
      <c r="I90" s="1"/>
      <c r="K90" s="20">
        <f>F90*0.65</f>
        <v>20.93</v>
      </c>
    </row>
    <row r="91" spans="3:16" ht="18" customHeight="1" x14ac:dyDescent="0.3">
      <c r="C91" s="1">
        <v>0.15</v>
      </c>
      <c r="D91" s="1"/>
      <c r="E91" s="17">
        <f>1.4*0.8</f>
        <v>1.1199999999999999</v>
      </c>
      <c r="F91" s="1">
        <f t="shared" ref="F91:F96" si="1">E91*28</f>
        <v>31.359999999999996</v>
      </c>
      <c r="G91" s="53">
        <v>22</v>
      </c>
      <c r="H91" s="54"/>
      <c r="I91" s="1"/>
      <c r="K91" s="20">
        <f t="shared" ref="K91:K93" si="2">F91*0.65</f>
        <v>20.383999999999997</v>
      </c>
    </row>
    <row r="92" spans="3:16" ht="18" customHeight="1" x14ac:dyDescent="0.3">
      <c r="C92" s="1">
        <v>0.2</v>
      </c>
      <c r="D92" s="1"/>
      <c r="E92" s="17">
        <v>1.9</v>
      </c>
      <c r="F92" s="1">
        <f t="shared" si="1"/>
        <v>53.199999999999996</v>
      </c>
      <c r="G92" s="53">
        <v>35</v>
      </c>
      <c r="H92" s="54"/>
      <c r="I92" s="1"/>
      <c r="K92" s="20">
        <f t="shared" si="2"/>
        <v>34.58</v>
      </c>
    </row>
    <row r="93" spans="3:16" ht="18" customHeight="1" x14ac:dyDescent="0.3">
      <c r="C93" s="1">
        <v>0.3</v>
      </c>
      <c r="D93" s="1"/>
      <c r="E93" s="17">
        <v>2.75</v>
      </c>
      <c r="F93" s="1">
        <f t="shared" si="1"/>
        <v>77</v>
      </c>
      <c r="G93" s="53">
        <v>55</v>
      </c>
      <c r="H93" s="54"/>
      <c r="I93" s="1"/>
      <c r="K93" s="20">
        <f t="shared" si="2"/>
        <v>50.050000000000004</v>
      </c>
    </row>
    <row r="94" spans="3:16" ht="18" customHeight="1" x14ac:dyDescent="0.3">
      <c r="C94" s="1">
        <v>0.4</v>
      </c>
      <c r="D94" s="1"/>
      <c r="E94" s="17">
        <v>3.75</v>
      </c>
      <c r="F94" s="1">
        <f t="shared" si="1"/>
        <v>105</v>
      </c>
      <c r="G94" s="53">
        <v>75</v>
      </c>
      <c r="H94" s="54"/>
      <c r="I94" s="1"/>
      <c r="K94" s="20">
        <f>F94*0.65</f>
        <v>68.25</v>
      </c>
    </row>
    <row r="95" spans="3:16" ht="18" customHeight="1" x14ac:dyDescent="0.3">
      <c r="C95" s="1">
        <v>0.5</v>
      </c>
      <c r="D95" s="1"/>
      <c r="E95" s="17">
        <v>4.25</v>
      </c>
      <c r="F95" s="1">
        <f t="shared" si="1"/>
        <v>119</v>
      </c>
      <c r="G95" s="53">
        <v>95</v>
      </c>
      <c r="H95" s="54"/>
      <c r="I95" s="1"/>
      <c r="K95" s="20">
        <f t="shared" ref="K95:K97" si="3">F95*0.65</f>
        <v>77.350000000000009</v>
      </c>
    </row>
    <row r="96" spans="3:16" ht="18" customHeight="1" x14ac:dyDescent="0.3">
      <c r="C96" s="1">
        <v>0.6</v>
      </c>
      <c r="D96" s="1"/>
      <c r="E96" s="17">
        <v>5.4</v>
      </c>
      <c r="F96" s="1">
        <f t="shared" si="1"/>
        <v>151.20000000000002</v>
      </c>
      <c r="G96" s="53"/>
      <c r="H96" s="54"/>
      <c r="I96" s="1"/>
      <c r="K96" s="20">
        <f t="shared" si="3"/>
        <v>98.280000000000015</v>
      </c>
    </row>
    <row r="97" spans="3:13" ht="18" customHeight="1" x14ac:dyDescent="0.3">
      <c r="C97" s="1"/>
      <c r="D97" s="1"/>
      <c r="E97" s="17"/>
      <c r="F97" s="1"/>
      <c r="G97" s="53"/>
      <c r="H97" s="54"/>
      <c r="I97" s="1"/>
      <c r="K97" s="20">
        <f t="shared" si="3"/>
        <v>0</v>
      </c>
    </row>
    <row r="99" spans="3:13" x14ac:dyDescent="0.3">
      <c r="C99" s="63" t="s">
        <v>39</v>
      </c>
      <c r="D99" s="64"/>
      <c r="E99" s="64"/>
      <c r="F99" s="64"/>
      <c r="G99" s="64"/>
      <c r="H99" s="65"/>
      <c r="I99" s="19"/>
    </row>
    <row r="100" spans="3:13" x14ac:dyDescent="0.3">
      <c r="C100" s="66" t="s">
        <v>12</v>
      </c>
      <c r="D100" s="66"/>
      <c r="E100" s="67" t="s">
        <v>14</v>
      </c>
      <c r="F100" s="67"/>
      <c r="G100" s="68" t="s">
        <v>15</v>
      </c>
      <c r="H100" s="68"/>
      <c r="I100" s="46" t="s">
        <v>47</v>
      </c>
    </row>
    <row r="101" spans="3:13" x14ac:dyDescent="0.3">
      <c r="C101" s="47" t="s">
        <v>13</v>
      </c>
      <c r="D101" s="48"/>
      <c r="E101" s="47" t="s">
        <v>23</v>
      </c>
      <c r="F101" s="48"/>
      <c r="G101" s="3" t="s">
        <v>2</v>
      </c>
      <c r="H101" s="42" t="s">
        <v>10</v>
      </c>
      <c r="I101" s="3" t="s">
        <v>46</v>
      </c>
      <c r="M101" s="16"/>
    </row>
    <row r="102" spans="3:13" x14ac:dyDescent="0.3">
      <c r="C102" s="55">
        <v>2250</v>
      </c>
      <c r="D102" s="56"/>
      <c r="E102" s="53">
        <v>0.1</v>
      </c>
      <c r="F102" s="54"/>
      <c r="G102" s="8">
        <f>C102/25.4*E90</f>
        <v>101.87007874015748</v>
      </c>
      <c r="H102" s="45">
        <f>C102/25.4*F90</f>
        <v>2852.3622047244094</v>
      </c>
      <c r="I102" s="43"/>
    </row>
    <row r="103" spans="3:13" x14ac:dyDescent="0.3">
      <c r="C103" s="57"/>
      <c r="D103" s="58"/>
      <c r="E103" s="53">
        <v>0.15</v>
      </c>
      <c r="F103" s="54"/>
      <c r="G103" s="8">
        <f>C102/25.4*E91</f>
        <v>99.212598425196845</v>
      </c>
      <c r="H103" s="45">
        <f>C102/25.4*F91</f>
        <v>2777.9527559055118</v>
      </c>
      <c r="I103" s="43">
        <v>25</v>
      </c>
    </row>
    <row r="104" spans="3:13" x14ac:dyDescent="0.3">
      <c r="C104" s="57"/>
      <c r="D104" s="58"/>
      <c r="E104" s="53">
        <v>0.2</v>
      </c>
      <c r="F104" s="54"/>
      <c r="G104" s="8">
        <f>C102/25.4*E92</f>
        <v>168.30708661417324</v>
      </c>
      <c r="H104" s="45">
        <f>C102/25.4*F92</f>
        <v>4712.5984251968503</v>
      </c>
      <c r="I104" s="43">
        <v>29</v>
      </c>
    </row>
    <row r="105" spans="3:13" x14ac:dyDescent="0.3">
      <c r="C105" s="57"/>
      <c r="D105" s="58"/>
      <c r="E105" s="53">
        <v>0.3</v>
      </c>
      <c r="F105" s="54"/>
      <c r="G105" s="8">
        <f>C102/25.4*E93</f>
        <v>243.60236220472444</v>
      </c>
      <c r="H105" s="45">
        <f>C102/25.4*F93</f>
        <v>6820.8661417322846</v>
      </c>
      <c r="I105" s="43">
        <v>35.5</v>
      </c>
    </row>
    <row r="106" spans="3:13" x14ac:dyDescent="0.3">
      <c r="C106" s="57"/>
      <c r="D106" s="58"/>
      <c r="E106" s="53">
        <v>0.4</v>
      </c>
      <c r="F106" s="54"/>
      <c r="G106" s="8">
        <f>C102/25.4*E94</f>
        <v>332.18503937007875</v>
      </c>
      <c r="H106" s="45">
        <f>C102/25.4*F94</f>
        <v>9301.1811023622049</v>
      </c>
      <c r="I106" s="43">
        <v>49</v>
      </c>
    </row>
    <row r="107" spans="3:13" x14ac:dyDescent="0.3">
      <c r="C107" s="57"/>
      <c r="D107" s="58"/>
      <c r="E107" s="53">
        <v>0.5</v>
      </c>
      <c r="F107" s="54"/>
      <c r="G107" s="8">
        <f>C102/25.4*E95</f>
        <v>376.47637795275597</v>
      </c>
      <c r="H107" s="45">
        <f>C102/25.4*F95</f>
        <v>10541.338582677166</v>
      </c>
      <c r="I107" s="43">
        <v>60</v>
      </c>
    </row>
    <row r="108" spans="3:13" x14ac:dyDescent="0.3">
      <c r="C108" s="57"/>
      <c r="D108" s="58"/>
      <c r="E108" s="53">
        <v>0.6</v>
      </c>
      <c r="F108" s="54"/>
      <c r="G108" s="8">
        <f>C102/25.4*E96</f>
        <v>478.34645669291348</v>
      </c>
      <c r="H108" s="45">
        <f>C102/25.4*F96</f>
        <v>13393.700787401578</v>
      </c>
      <c r="I108" s="43">
        <v>69</v>
      </c>
    </row>
    <row r="109" spans="3:13" x14ac:dyDescent="0.3">
      <c r="C109" s="59"/>
      <c r="D109" s="60"/>
      <c r="E109" s="53"/>
      <c r="F109" s="54"/>
      <c r="G109" s="8"/>
      <c r="H109" s="45"/>
      <c r="I109" s="43"/>
    </row>
    <row r="110" spans="3:13" ht="20.25" customHeight="1" x14ac:dyDescent="0.3">
      <c r="C110" s="49" t="s">
        <v>17</v>
      </c>
      <c r="D110" s="50"/>
      <c r="E110" s="50"/>
      <c r="F110" s="50"/>
      <c r="G110" s="50"/>
      <c r="H110" s="50"/>
    </row>
    <row r="112" spans="3:13" ht="30" customHeight="1" x14ac:dyDescent="0.3">
      <c r="C112" s="69" t="s">
        <v>0</v>
      </c>
      <c r="D112" s="69"/>
      <c r="E112" s="69"/>
      <c r="F112" s="69"/>
      <c r="G112" s="69"/>
      <c r="H112" s="69"/>
    </row>
    <row r="113" spans="3:11" ht="20.25" customHeight="1" x14ac:dyDescent="0.3">
      <c r="C113" s="7" t="s">
        <v>6</v>
      </c>
      <c r="D113" s="5"/>
      <c r="E113" s="5"/>
      <c r="F113" s="5"/>
      <c r="G113" s="5"/>
      <c r="H113" s="2"/>
    </row>
    <row r="114" spans="3:11" ht="20.25" customHeight="1" x14ac:dyDescent="0.3">
      <c r="C114" s="7" t="s">
        <v>7</v>
      </c>
      <c r="D114" s="5"/>
      <c r="E114" s="5"/>
      <c r="F114" s="5"/>
      <c r="G114" s="5"/>
      <c r="H114" s="2"/>
    </row>
    <row r="115" spans="3:11" ht="16.5" customHeight="1" x14ac:dyDescent="0.3">
      <c r="C115" s="70" t="s">
        <v>8</v>
      </c>
      <c r="D115" s="70"/>
      <c r="E115" s="70"/>
      <c r="F115" s="70"/>
      <c r="G115" s="70"/>
      <c r="H115" s="70"/>
    </row>
    <row r="116" spans="3:11" ht="20.25" customHeight="1" x14ac:dyDescent="0.3">
      <c r="C116" s="12" t="s">
        <v>22</v>
      </c>
      <c r="D116" s="13"/>
      <c r="E116" s="13"/>
      <c r="F116" s="13"/>
      <c r="G116" s="13"/>
      <c r="H116" s="13"/>
      <c r="I116" s="14"/>
    </row>
    <row r="117" spans="3:11" ht="36" customHeight="1" x14ac:dyDescent="0.3">
      <c r="C117" s="66" t="s">
        <v>3</v>
      </c>
      <c r="D117" s="66"/>
      <c r="E117" s="67" t="s">
        <v>1</v>
      </c>
      <c r="F117" s="67"/>
      <c r="G117" s="68" t="s">
        <v>5</v>
      </c>
      <c r="H117" s="68"/>
      <c r="I117" s="10" t="s">
        <v>19</v>
      </c>
    </row>
    <row r="118" spans="3:11" x14ac:dyDescent="0.3">
      <c r="C118" s="3" t="s">
        <v>23</v>
      </c>
      <c r="D118" s="3" t="s">
        <v>9</v>
      </c>
      <c r="E118" s="3" t="s">
        <v>2</v>
      </c>
      <c r="F118" s="4" t="s">
        <v>10</v>
      </c>
      <c r="G118" s="71" t="s">
        <v>4</v>
      </c>
      <c r="H118" s="72"/>
      <c r="I118" s="11" t="s">
        <v>20</v>
      </c>
    </row>
    <row r="119" spans="3:11" x14ac:dyDescent="0.3">
      <c r="C119" s="30">
        <v>0.08</v>
      </c>
      <c r="D119" s="30"/>
      <c r="E119" s="30">
        <f>4.8/2*0.7</f>
        <v>1.68</v>
      </c>
      <c r="F119" s="30">
        <f>E119*28</f>
        <v>47.04</v>
      </c>
      <c r="G119" s="28"/>
      <c r="H119" s="29"/>
      <c r="I119" s="34"/>
    </row>
    <row r="120" spans="3:11" ht="18" customHeight="1" x14ac:dyDescent="0.3">
      <c r="C120" s="1">
        <v>0.1</v>
      </c>
      <c r="D120" s="1"/>
      <c r="E120" s="17">
        <f>5.5/2*0.7</f>
        <v>1.9249999999999998</v>
      </c>
      <c r="F120" s="1">
        <f>E120*28</f>
        <v>53.899999999999991</v>
      </c>
      <c r="G120" s="53">
        <v>2</v>
      </c>
      <c r="H120" s="54"/>
      <c r="I120" s="1"/>
      <c r="K120" s="20">
        <f>F120*0.65</f>
        <v>35.034999999999997</v>
      </c>
    </row>
    <row r="121" spans="3:11" ht="18" customHeight="1" x14ac:dyDescent="0.3">
      <c r="C121" s="1">
        <v>0.15</v>
      </c>
      <c r="D121" s="1"/>
      <c r="E121" s="17">
        <f>7/2*0.7</f>
        <v>2.4499999999999997</v>
      </c>
      <c r="F121" s="1">
        <f t="shared" ref="F121:F127" si="4">E121*28</f>
        <v>68.599999999999994</v>
      </c>
      <c r="G121" s="53"/>
      <c r="H121" s="54"/>
      <c r="I121" s="1"/>
      <c r="K121" s="20">
        <f t="shared" ref="K121:K123" si="5">F121*0.65</f>
        <v>44.589999999999996</v>
      </c>
    </row>
    <row r="122" spans="3:11" ht="18" customHeight="1" x14ac:dyDescent="0.3">
      <c r="C122" s="1">
        <v>0.2</v>
      </c>
      <c r="D122" s="1"/>
      <c r="E122" s="17">
        <f>8/2*0.7</f>
        <v>2.8</v>
      </c>
      <c r="F122" s="1">
        <f t="shared" si="4"/>
        <v>78.399999999999991</v>
      </c>
      <c r="G122" s="53">
        <v>35</v>
      </c>
      <c r="H122" s="54"/>
      <c r="I122" s="1"/>
      <c r="K122" s="20">
        <f t="shared" si="5"/>
        <v>50.959999999999994</v>
      </c>
    </row>
    <row r="123" spans="3:11" ht="18" customHeight="1" x14ac:dyDescent="0.3">
      <c r="C123" s="1">
        <v>0.3</v>
      </c>
      <c r="D123" s="1"/>
      <c r="E123" s="17">
        <f>11/2*0.7</f>
        <v>3.8499999999999996</v>
      </c>
      <c r="F123" s="1">
        <f t="shared" si="4"/>
        <v>107.79999999999998</v>
      </c>
      <c r="G123" s="53">
        <v>55</v>
      </c>
      <c r="H123" s="54"/>
      <c r="I123" s="1"/>
      <c r="K123" s="20">
        <f t="shared" si="5"/>
        <v>70.069999999999993</v>
      </c>
    </row>
    <row r="124" spans="3:11" ht="18" customHeight="1" x14ac:dyDescent="0.3">
      <c r="C124" s="1">
        <v>0.4</v>
      </c>
      <c r="D124" s="1"/>
      <c r="E124" s="17">
        <f>14/2*0.7</f>
        <v>4.8999999999999995</v>
      </c>
      <c r="F124" s="1">
        <f t="shared" si="4"/>
        <v>137.19999999999999</v>
      </c>
      <c r="G124" s="53">
        <v>75</v>
      </c>
      <c r="H124" s="54"/>
      <c r="I124" s="1"/>
      <c r="K124" s="20">
        <f>F124*0.65</f>
        <v>89.179999999999993</v>
      </c>
    </row>
    <row r="125" spans="3:11" ht="18" customHeight="1" x14ac:dyDescent="0.3">
      <c r="C125" s="1">
        <v>0.5</v>
      </c>
      <c r="D125" s="1"/>
      <c r="E125" s="17">
        <f>17/2*0.7</f>
        <v>5.9499999999999993</v>
      </c>
      <c r="F125" s="1">
        <f t="shared" si="4"/>
        <v>166.59999999999997</v>
      </c>
      <c r="G125" s="53">
        <v>95</v>
      </c>
      <c r="H125" s="54"/>
      <c r="I125" s="1"/>
      <c r="K125" s="20">
        <f t="shared" ref="K125:K127" si="6">F125*0.65</f>
        <v>108.28999999999998</v>
      </c>
    </row>
    <row r="126" spans="3:11" ht="18" customHeight="1" x14ac:dyDescent="0.3">
      <c r="C126" s="1">
        <v>0.6</v>
      </c>
      <c r="D126" s="1"/>
      <c r="E126" s="17">
        <f>20/2*0.7</f>
        <v>7</v>
      </c>
      <c r="F126" s="1">
        <f t="shared" si="4"/>
        <v>196</v>
      </c>
      <c r="G126" s="53"/>
      <c r="H126" s="54"/>
      <c r="I126" s="1"/>
      <c r="K126" s="20">
        <f t="shared" si="6"/>
        <v>127.4</v>
      </c>
    </row>
    <row r="127" spans="3:11" ht="18" customHeight="1" x14ac:dyDescent="0.3">
      <c r="C127" s="1">
        <v>0.7</v>
      </c>
      <c r="D127" s="1"/>
      <c r="E127" s="17">
        <f>23/2*0.7</f>
        <v>8.0499999999999989</v>
      </c>
      <c r="F127" s="1">
        <f t="shared" si="4"/>
        <v>225.39999999999998</v>
      </c>
      <c r="G127" s="53"/>
      <c r="H127" s="54"/>
      <c r="I127" s="1"/>
      <c r="K127" s="20">
        <f t="shared" si="6"/>
        <v>146.51</v>
      </c>
    </row>
    <row r="129" spans="3:13" x14ac:dyDescent="0.3">
      <c r="C129" s="63" t="s">
        <v>40</v>
      </c>
      <c r="D129" s="64"/>
      <c r="E129" s="64"/>
      <c r="F129" s="64"/>
      <c r="G129" s="64"/>
      <c r="H129" s="65"/>
      <c r="I129" s="19"/>
    </row>
    <row r="130" spans="3:13" x14ac:dyDescent="0.3">
      <c r="C130" s="66" t="s">
        <v>12</v>
      </c>
      <c r="D130" s="66"/>
      <c r="E130" s="67" t="s">
        <v>14</v>
      </c>
      <c r="F130" s="67"/>
      <c r="G130" s="68" t="s">
        <v>15</v>
      </c>
      <c r="H130" s="68"/>
      <c r="I130" s="46" t="s">
        <v>47</v>
      </c>
    </row>
    <row r="131" spans="3:13" x14ac:dyDescent="0.3">
      <c r="C131" s="47" t="s">
        <v>13</v>
      </c>
      <c r="D131" s="48"/>
      <c r="E131" s="47" t="s">
        <v>23</v>
      </c>
      <c r="F131" s="48"/>
      <c r="G131" s="3" t="s">
        <v>2</v>
      </c>
      <c r="H131" s="4" t="s">
        <v>10</v>
      </c>
      <c r="I131" s="3" t="s">
        <v>46</v>
      </c>
      <c r="M131" s="16"/>
    </row>
    <row r="132" spans="3:13" ht="16.5" customHeight="1" x14ac:dyDescent="0.3">
      <c r="C132" s="55">
        <v>140</v>
      </c>
      <c r="D132" s="56"/>
      <c r="E132" s="61">
        <v>0.08</v>
      </c>
      <c r="F132" s="62"/>
      <c r="G132" s="32">
        <f>C132/25.4*E119</f>
        <v>9.2598425196850389</v>
      </c>
      <c r="H132" s="35">
        <f>C132/25.4*F119</f>
        <v>259.2755905511811</v>
      </c>
      <c r="I132" s="43"/>
      <c r="M132" s="16"/>
    </row>
    <row r="133" spans="3:13" x14ac:dyDescent="0.3">
      <c r="C133" s="57"/>
      <c r="D133" s="58"/>
      <c r="E133" s="51">
        <v>0.1</v>
      </c>
      <c r="F133" s="52"/>
      <c r="G133" s="32">
        <f>C132/25.4*E120</f>
        <v>10.610236220472441</v>
      </c>
      <c r="H133" s="33">
        <f>C132/25.4*F120</f>
        <v>297.08661417322833</v>
      </c>
      <c r="I133" s="43"/>
    </row>
    <row r="134" spans="3:13" x14ac:dyDescent="0.3">
      <c r="C134" s="57"/>
      <c r="D134" s="58"/>
      <c r="E134" s="53">
        <v>0.15</v>
      </c>
      <c r="F134" s="54"/>
      <c r="G134" s="8">
        <f>C132/25.4*E121</f>
        <v>13.503937007874015</v>
      </c>
      <c r="H134" s="31">
        <f>C132/25.4*F121</f>
        <v>378.11023622047242</v>
      </c>
      <c r="I134" s="43">
        <v>25</v>
      </c>
    </row>
    <row r="135" spans="3:13" x14ac:dyDescent="0.3">
      <c r="C135" s="57"/>
      <c r="D135" s="58"/>
      <c r="E135" s="53">
        <v>0.2</v>
      </c>
      <c r="F135" s="54"/>
      <c r="G135" s="8">
        <f>C132/25.4*E122</f>
        <v>15.433070866141732</v>
      </c>
      <c r="H135" s="31">
        <f>C132/25.4*F122</f>
        <v>432.12598425196848</v>
      </c>
      <c r="I135" s="43">
        <v>32</v>
      </c>
    </row>
    <row r="136" spans="3:13" x14ac:dyDescent="0.3">
      <c r="C136" s="57"/>
      <c r="D136" s="58"/>
      <c r="E136" s="53">
        <v>0.3</v>
      </c>
      <c r="F136" s="54"/>
      <c r="G136" s="8">
        <f>C132/25.4*E123</f>
        <v>21.220472440944881</v>
      </c>
      <c r="H136" s="31">
        <f>C132/25.4*F123</f>
        <v>594.17322834645665</v>
      </c>
      <c r="I136" s="43">
        <v>41</v>
      </c>
    </row>
    <row r="137" spans="3:13" x14ac:dyDescent="0.3">
      <c r="C137" s="57"/>
      <c r="D137" s="58"/>
      <c r="E137" s="53">
        <v>0.4</v>
      </c>
      <c r="F137" s="54"/>
      <c r="G137" s="8">
        <f>C132/25.4*E124</f>
        <v>27.00787401574803</v>
      </c>
      <c r="H137" s="31">
        <f>C132/25.4*F124</f>
        <v>756.22047244094483</v>
      </c>
      <c r="I137" s="43">
        <v>52</v>
      </c>
    </row>
    <row r="138" spans="3:13" x14ac:dyDescent="0.3">
      <c r="C138" s="57"/>
      <c r="D138" s="58"/>
      <c r="E138" s="53">
        <v>0.5</v>
      </c>
      <c r="F138" s="54"/>
      <c r="G138" s="8">
        <f>C132/25.4*E125</f>
        <v>32.795275590551178</v>
      </c>
      <c r="H138" s="31">
        <f>C132/25.4*F125</f>
        <v>918.2677165354329</v>
      </c>
      <c r="I138" s="43">
        <v>65</v>
      </c>
    </row>
    <row r="139" spans="3:13" x14ac:dyDescent="0.3">
      <c r="C139" s="57"/>
      <c r="D139" s="58"/>
      <c r="E139" s="53">
        <v>0.6</v>
      </c>
      <c r="F139" s="54"/>
      <c r="G139" s="8">
        <f>C132/25.4*E126</f>
        <v>38.582677165354333</v>
      </c>
      <c r="H139" s="31">
        <f>C132/25.4*F126</f>
        <v>1080.3149606299212</v>
      </c>
      <c r="I139" s="43">
        <v>72</v>
      </c>
    </row>
    <row r="140" spans="3:13" x14ac:dyDescent="0.3">
      <c r="C140" s="59"/>
      <c r="D140" s="60"/>
      <c r="E140" s="53">
        <v>0.7</v>
      </c>
      <c r="F140" s="54"/>
      <c r="G140" s="8">
        <f>C132/25.4*E127</f>
        <v>44.370078740157474</v>
      </c>
      <c r="H140" s="31">
        <f>C132/25.4*F127</f>
        <v>1242.3622047244094</v>
      </c>
      <c r="I140" s="43"/>
    </row>
    <row r="141" spans="3:13" ht="20.25" customHeight="1" x14ac:dyDescent="0.3">
      <c r="C141" s="49" t="s">
        <v>17</v>
      </c>
      <c r="D141" s="50"/>
      <c r="E141" s="50"/>
      <c r="F141" s="50"/>
      <c r="G141" s="50"/>
      <c r="H141" s="50"/>
    </row>
    <row r="144" spans="3:13" ht="30" customHeight="1" x14ac:dyDescent="0.3">
      <c r="C144" s="69" t="s">
        <v>0</v>
      </c>
      <c r="D144" s="69"/>
      <c r="E144" s="69"/>
      <c r="F144" s="69"/>
      <c r="G144" s="69"/>
      <c r="H144" s="69"/>
    </row>
    <row r="145" spans="3:16" ht="20.25" customHeight="1" x14ac:dyDescent="0.3">
      <c r="C145" s="7" t="s">
        <v>6</v>
      </c>
      <c r="D145" s="5"/>
      <c r="E145" s="5"/>
      <c r="F145" s="5"/>
      <c r="G145" s="5"/>
      <c r="H145" s="2"/>
    </row>
    <row r="146" spans="3:16" ht="20.25" customHeight="1" x14ac:dyDescent="0.3">
      <c r="C146" s="7" t="s">
        <v>7</v>
      </c>
      <c r="D146" s="5"/>
      <c r="E146" s="5"/>
      <c r="F146" s="5"/>
      <c r="G146" s="5"/>
      <c r="H146" s="2"/>
    </row>
    <row r="147" spans="3:16" ht="16.5" customHeight="1" x14ac:dyDescent="0.3">
      <c r="C147" s="70" t="s">
        <v>8</v>
      </c>
      <c r="D147" s="70"/>
      <c r="E147" s="70"/>
      <c r="F147" s="70"/>
      <c r="G147" s="70"/>
      <c r="H147" s="70"/>
      <c r="M147" s="41"/>
      <c r="N147" s="41"/>
      <c r="O147" s="41"/>
      <c r="P147" s="41"/>
    </row>
    <row r="148" spans="3:16" ht="20.25" customHeight="1" x14ac:dyDescent="0.3">
      <c r="C148" s="12" t="s">
        <v>44</v>
      </c>
      <c r="D148" s="13"/>
      <c r="E148" s="13"/>
      <c r="F148" s="13"/>
      <c r="G148" s="13"/>
      <c r="H148" s="13"/>
      <c r="I148" s="14"/>
      <c r="M148" s="41"/>
      <c r="N148" s="41"/>
      <c r="O148" s="41"/>
      <c r="P148" s="41"/>
    </row>
    <row r="149" spans="3:16" ht="36" customHeight="1" x14ac:dyDescent="0.3">
      <c r="C149" s="66" t="s">
        <v>3</v>
      </c>
      <c r="D149" s="66"/>
      <c r="E149" s="67" t="s">
        <v>1</v>
      </c>
      <c r="F149" s="67"/>
      <c r="G149" s="68" t="s">
        <v>5</v>
      </c>
      <c r="H149" s="68"/>
      <c r="I149" s="10" t="s">
        <v>19</v>
      </c>
      <c r="M149" s="41"/>
      <c r="N149" s="41"/>
      <c r="O149" s="41"/>
      <c r="P149" s="41"/>
    </row>
    <row r="150" spans="3:16" ht="15" customHeight="1" x14ac:dyDescent="0.3">
      <c r="C150" s="3" t="s">
        <v>23</v>
      </c>
      <c r="D150" s="3" t="s">
        <v>9</v>
      </c>
      <c r="E150" s="3" t="s">
        <v>2</v>
      </c>
      <c r="F150" s="4" t="s">
        <v>10</v>
      </c>
      <c r="G150" s="71" t="s">
        <v>4</v>
      </c>
      <c r="H150" s="72"/>
      <c r="I150" s="11" t="s">
        <v>21</v>
      </c>
      <c r="M150" s="41"/>
      <c r="N150" s="41"/>
      <c r="O150" s="41"/>
      <c r="P150" s="41"/>
    </row>
    <row r="151" spans="3:16" ht="18" customHeight="1" x14ac:dyDescent="0.3">
      <c r="C151" s="41"/>
      <c r="D151" s="41"/>
      <c r="E151" s="41"/>
      <c r="F151" s="41"/>
      <c r="G151" s="53"/>
      <c r="H151" s="54"/>
      <c r="I151" s="41"/>
      <c r="K151" s="20">
        <f>F151*0.65</f>
        <v>0</v>
      </c>
    </row>
    <row r="152" spans="3:16" ht="18" customHeight="1" x14ac:dyDescent="0.3">
      <c r="C152" s="41"/>
      <c r="D152" s="41"/>
      <c r="E152" s="17"/>
      <c r="F152" s="41"/>
      <c r="G152" s="53"/>
      <c r="H152" s="54"/>
      <c r="I152" s="41"/>
      <c r="K152" s="20">
        <f t="shared" ref="K152:K154" si="7">F152*0.65</f>
        <v>0</v>
      </c>
    </row>
    <row r="153" spans="3:16" ht="18" customHeight="1" x14ac:dyDescent="0.3">
      <c r="C153" s="41">
        <v>0.2</v>
      </c>
      <c r="D153" s="41"/>
      <c r="E153" s="17">
        <v>6.15</v>
      </c>
      <c r="F153" s="41">
        <f>E153*28</f>
        <v>172.20000000000002</v>
      </c>
      <c r="G153" s="53">
        <v>35</v>
      </c>
      <c r="H153" s="54"/>
      <c r="I153" s="41"/>
      <c r="K153" s="20">
        <f t="shared" si="7"/>
        <v>111.93000000000002</v>
      </c>
    </row>
    <row r="154" spans="3:16" ht="18" customHeight="1" x14ac:dyDescent="0.3">
      <c r="C154" s="41">
        <v>0.3</v>
      </c>
      <c r="D154" s="41"/>
      <c r="E154" s="17">
        <v>7.7</v>
      </c>
      <c r="F154" s="41">
        <f t="shared" ref="F154:F157" si="8">E154*28</f>
        <v>215.6</v>
      </c>
      <c r="G154" s="53">
        <v>55</v>
      </c>
      <c r="H154" s="54"/>
      <c r="I154" s="41"/>
      <c r="K154" s="20">
        <f t="shared" si="7"/>
        <v>140.14000000000001</v>
      </c>
    </row>
    <row r="155" spans="3:16" ht="18" customHeight="1" x14ac:dyDescent="0.3">
      <c r="C155" s="41">
        <v>0.4</v>
      </c>
      <c r="D155" s="41"/>
      <c r="E155" s="17">
        <v>9.75</v>
      </c>
      <c r="F155" s="41">
        <f t="shared" si="8"/>
        <v>273</v>
      </c>
      <c r="G155" s="53">
        <v>75</v>
      </c>
      <c r="H155" s="54"/>
      <c r="I155" s="41"/>
      <c r="K155" s="20">
        <f>F155*0.65</f>
        <v>177.45000000000002</v>
      </c>
    </row>
    <row r="156" spans="3:16" ht="18" customHeight="1" x14ac:dyDescent="0.3">
      <c r="C156" s="41">
        <v>0.5</v>
      </c>
      <c r="D156" s="41"/>
      <c r="E156" s="17">
        <v>11.5</v>
      </c>
      <c r="F156" s="41">
        <f t="shared" si="8"/>
        <v>322</v>
      </c>
      <c r="G156" s="53">
        <v>95</v>
      </c>
      <c r="H156" s="54"/>
      <c r="I156" s="41"/>
      <c r="K156" s="20">
        <f t="shared" ref="K156:K158" si="9">F156*0.65</f>
        <v>209.3</v>
      </c>
    </row>
    <row r="157" spans="3:16" ht="18" customHeight="1" x14ac:dyDescent="0.3">
      <c r="C157" s="41">
        <v>0.6</v>
      </c>
      <c r="D157" s="41"/>
      <c r="E157" s="17">
        <v>14</v>
      </c>
      <c r="F157" s="41">
        <f t="shared" si="8"/>
        <v>392</v>
      </c>
      <c r="G157" s="53"/>
      <c r="H157" s="54"/>
      <c r="I157" s="41"/>
      <c r="K157" s="20">
        <f t="shared" si="9"/>
        <v>254.8</v>
      </c>
    </row>
    <row r="158" spans="3:16" ht="18" customHeight="1" x14ac:dyDescent="0.3">
      <c r="C158" s="41"/>
      <c r="D158" s="41"/>
      <c r="E158" s="17"/>
      <c r="F158" s="41"/>
      <c r="G158" s="53"/>
      <c r="H158" s="54"/>
      <c r="I158" s="41"/>
      <c r="K158" s="20">
        <f t="shared" si="9"/>
        <v>0</v>
      </c>
    </row>
    <row r="160" spans="3:16" x14ac:dyDescent="0.3">
      <c r="C160" s="63" t="s">
        <v>45</v>
      </c>
      <c r="D160" s="64"/>
      <c r="E160" s="64"/>
      <c r="F160" s="64"/>
      <c r="G160" s="64"/>
      <c r="H160" s="65"/>
      <c r="I160" s="19"/>
    </row>
    <row r="161" spans="3:13" x14ac:dyDescent="0.3">
      <c r="C161" s="86" t="s">
        <v>12</v>
      </c>
      <c r="D161" s="86"/>
      <c r="E161" s="87" t="s">
        <v>14</v>
      </c>
      <c r="F161" s="87"/>
      <c r="G161" s="88" t="s">
        <v>15</v>
      </c>
      <c r="H161" s="88"/>
      <c r="I161" s="44" t="s">
        <v>47</v>
      </c>
    </row>
    <row r="162" spans="3:13" x14ac:dyDescent="0.3">
      <c r="C162" s="91" t="s">
        <v>13</v>
      </c>
      <c r="D162" s="91"/>
      <c r="E162" s="91" t="s">
        <v>23</v>
      </c>
      <c r="F162" s="91"/>
      <c r="G162" s="3" t="s">
        <v>2</v>
      </c>
      <c r="H162" s="4" t="s">
        <v>10</v>
      </c>
      <c r="I162" s="3" t="s">
        <v>46</v>
      </c>
      <c r="M162" s="16"/>
    </row>
    <row r="163" spans="3:13" x14ac:dyDescent="0.3">
      <c r="C163" s="81">
        <v>150</v>
      </c>
      <c r="D163" s="81"/>
      <c r="E163" s="81"/>
      <c r="F163" s="81"/>
      <c r="G163" s="8"/>
      <c r="H163" s="18">
        <f>C163/25.4*F151</f>
        <v>0</v>
      </c>
      <c r="I163" s="43"/>
    </row>
    <row r="164" spans="3:13" x14ac:dyDescent="0.3">
      <c r="C164" s="81"/>
      <c r="D164" s="81"/>
      <c r="E164" s="81"/>
      <c r="F164" s="81"/>
      <c r="G164" s="8"/>
      <c r="H164" s="18">
        <f>C163/25.4*F152</f>
        <v>0</v>
      </c>
      <c r="I164" s="43"/>
    </row>
    <row r="165" spans="3:13" x14ac:dyDescent="0.3">
      <c r="C165" s="81"/>
      <c r="D165" s="81"/>
      <c r="E165" s="81">
        <v>0.2</v>
      </c>
      <c r="F165" s="81"/>
      <c r="G165" s="8">
        <f>C163/25.4*E153</f>
        <v>36.318897637795281</v>
      </c>
      <c r="H165" s="18">
        <f>C163/25.4*F153</f>
        <v>1016.9291338582678</v>
      </c>
      <c r="I165" s="43">
        <v>35</v>
      </c>
    </row>
    <row r="166" spans="3:13" x14ac:dyDescent="0.3">
      <c r="C166" s="81"/>
      <c r="D166" s="81"/>
      <c r="E166" s="81">
        <v>0.3</v>
      </c>
      <c r="F166" s="81"/>
      <c r="G166" s="8">
        <f>C163/25.4*E154</f>
        <v>45.472440944881889</v>
      </c>
      <c r="H166" s="18">
        <f>C163/25.4*F154</f>
        <v>1273.2283464566929</v>
      </c>
      <c r="I166" s="43">
        <v>45</v>
      </c>
    </row>
    <row r="167" spans="3:13" x14ac:dyDescent="0.3">
      <c r="C167" s="81"/>
      <c r="D167" s="81"/>
      <c r="E167" s="81">
        <v>0.4</v>
      </c>
      <c r="F167" s="81"/>
      <c r="G167" s="8">
        <f>C163/25.4*E155</f>
        <v>57.578740157480318</v>
      </c>
      <c r="H167" s="18">
        <f>C163/25.4*F155</f>
        <v>1612.2047244094488</v>
      </c>
      <c r="I167" s="43">
        <v>56</v>
      </c>
    </row>
    <row r="168" spans="3:13" x14ac:dyDescent="0.3">
      <c r="C168" s="81"/>
      <c r="D168" s="81"/>
      <c r="E168" s="81">
        <v>0.5</v>
      </c>
      <c r="F168" s="81"/>
      <c r="G168" s="8">
        <f>C163/25.4*E156</f>
        <v>67.913385826771659</v>
      </c>
      <c r="H168" s="18">
        <f>C163/25.4*F156</f>
        <v>1901.5748031496064</v>
      </c>
      <c r="I168" s="43">
        <v>70</v>
      </c>
    </row>
    <row r="169" spans="3:13" x14ac:dyDescent="0.3">
      <c r="C169" s="81"/>
      <c r="D169" s="81"/>
      <c r="E169" s="81">
        <v>0.6</v>
      </c>
      <c r="F169" s="81"/>
      <c r="G169" s="8">
        <f>C163/25.4*E157</f>
        <v>82.677165354330711</v>
      </c>
      <c r="H169" s="18">
        <f>C163/25.4*F157</f>
        <v>2314.9606299212601</v>
      </c>
      <c r="I169" s="43">
        <v>79</v>
      </c>
    </row>
    <row r="170" spans="3:13" x14ac:dyDescent="0.3">
      <c r="C170" s="81"/>
      <c r="D170" s="81"/>
      <c r="E170" s="81"/>
      <c r="F170" s="81"/>
      <c r="G170" s="8"/>
      <c r="H170" s="18"/>
      <c r="I170" s="43"/>
    </row>
    <row r="171" spans="3:13" ht="20.25" customHeight="1" x14ac:dyDescent="0.3">
      <c r="C171" s="89" t="s">
        <v>17</v>
      </c>
      <c r="D171" s="90"/>
      <c r="E171" s="90"/>
      <c r="F171" s="90"/>
      <c r="G171" s="90"/>
      <c r="H171" s="90"/>
    </row>
    <row r="173" spans="3:13" ht="38.25" customHeight="1" x14ac:dyDescent="0.3">
      <c r="C173" s="73" t="s">
        <v>25</v>
      </c>
      <c r="D173" s="74"/>
      <c r="E173" s="74"/>
    </row>
    <row r="174" spans="3:13" ht="15.75" x14ac:dyDescent="0.3">
      <c r="C174" s="75" t="s">
        <v>26</v>
      </c>
      <c r="D174" s="76"/>
      <c r="E174" s="77"/>
    </row>
    <row r="175" spans="3:13" x14ac:dyDescent="0.3">
      <c r="C175" s="78" t="s">
        <v>27</v>
      </c>
      <c r="D175" s="78" t="s">
        <v>28</v>
      </c>
      <c r="E175" s="78"/>
    </row>
    <row r="176" spans="3:13" x14ac:dyDescent="0.3">
      <c r="C176" s="78"/>
      <c r="D176" s="21" t="s">
        <v>29</v>
      </c>
      <c r="E176" s="21" t="s">
        <v>30</v>
      </c>
    </row>
    <row r="177" spans="3:6" x14ac:dyDescent="0.3">
      <c r="C177" s="1">
        <v>1.4</v>
      </c>
      <c r="D177" s="1">
        <v>6</v>
      </c>
      <c r="E177" s="1">
        <f>D177*28</f>
        <v>168</v>
      </c>
    </row>
    <row r="178" spans="3:6" x14ac:dyDescent="0.3">
      <c r="C178" s="22">
        <v>2.8</v>
      </c>
      <c r="D178" s="22">
        <v>9.4</v>
      </c>
      <c r="E178" s="22">
        <f t="shared" ref="E178:E181" si="10">D178*28</f>
        <v>263.2</v>
      </c>
    </row>
    <row r="179" spans="3:6" x14ac:dyDescent="0.3">
      <c r="C179" s="1">
        <v>4.0999999999999996</v>
      </c>
      <c r="D179" s="1">
        <v>13.1</v>
      </c>
      <c r="E179" s="1">
        <f t="shared" si="10"/>
        <v>366.8</v>
      </c>
    </row>
    <row r="180" spans="3:6" x14ac:dyDescent="0.3">
      <c r="C180" s="22">
        <v>5.5</v>
      </c>
      <c r="D180" s="22">
        <v>17.399999999999999</v>
      </c>
      <c r="E180" s="22">
        <f t="shared" si="10"/>
        <v>487.19999999999993</v>
      </c>
    </row>
    <row r="181" spans="3:6" x14ac:dyDescent="0.3">
      <c r="C181" s="1">
        <v>6.9</v>
      </c>
      <c r="D181" s="1">
        <v>19.600000000000001</v>
      </c>
      <c r="E181" s="1">
        <f t="shared" si="10"/>
        <v>548.80000000000007</v>
      </c>
    </row>
    <row r="182" spans="3:6" x14ac:dyDescent="0.3">
      <c r="C182" s="81"/>
      <c r="D182" s="81"/>
      <c r="E182" s="81"/>
    </row>
    <row r="183" spans="3:6" x14ac:dyDescent="0.3">
      <c r="C183" s="79"/>
      <c r="D183" s="80"/>
      <c r="E183" s="80"/>
    </row>
    <row r="184" spans="3:6" x14ac:dyDescent="0.3">
      <c r="C184" s="80"/>
      <c r="D184" s="80"/>
      <c r="E184" s="80"/>
    </row>
    <row r="186" spans="3:6" ht="51.75" customHeight="1" x14ac:dyDescent="0.3">
      <c r="C186" s="73" t="s">
        <v>25</v>
      </c>
      <c r="D186" s="74"/>
      <c r="E186" s="74"/>
    </row>
    <row r="187" spans="3:6" ht="39.75" customHeight="1" x14ac:dyDescent="0.3">
      <c r="C187" s="75" t="s">
        <v>31</v>
      </c>
      <c r="D187" s="76"/>
      <c r="E187" s="77"/>
    </row>
    <row r="188" spans="3:6" x14ac:dyDescent="0.3">
      <c r="C188" s="78" t="s">
        <v>27</v>
      </c>
      <c r="D188" s="78" t="s">
        <v>28</v>
      </c>
      <c r="E188" s="78"/>
    </row>
    <row r="189" spans="3:6" x14ac:dyDescent="0.3">
      <c r="C189" s="78"/>
      <c r="D189" s="21" t="s">
        <v>29</v>
      </c>
      <c r="E189" s="21" t="s">
        <v>30</v>
      </c>
    </row>
    <row r="190" spans="3:6" x14ac:dyDescent="0.3">
      <c r="C190" s="1">
        <v>0.2</v>
      </c>
      <c r="D190" s="1">
        <v>3.8</v>
      </c>
      <c r="E190" s="1">
        <f>D190*28</f>
        <v>106.39999999999999</v>
      </c>
      <c r="F190">
        <f>E190/2</f>
        <v>53.199999999999996</v>
      </c>
    </row>
    <row r="191" spans="3:6" x14ac:dyDescent="0.3">
      <c r="C191" s="22">
        <v>0.3</v>
      </c>
      <c r="D191" s="22">
        <v>5.5</v>
      </c>
      <c r="E191" s="22">
        <f t="shared" ref="E191:E194" si="11">D191*28</f>
        <v>154</v>
      </c>
      <c r="F191">
        <f t="shared" ref="F191:F194" si="12">E191/2</f>
        <v>77</v>
      </c>
    </row>
    <row r="192" spans="3:6" x14ac:dyDescent="0.3">
      <c r="C192" s="1">
        <v>0.4</v>
      </c>
      <c r="D192" s="1">
        <v>7.5</v>
      </c>
      <c r="E192" s="1">
        <f t="shared" si="11"/>
        <v>210</v>
      </c>
      <c r="F192">
        <f t="shared" si="12"/>
        <v>105</v>
      </c>
    </row>
    <row r="193" spans="3:8" x14ac:dyDescent="0.3">
      <c r="C193" s="22">
        <v>0.5</v>
      </c>
      <c r="D193" s="22">
        <v>8.5</v>
      </c>
      <c r="E193" s="22">
        <f t="shared" si="11"/>
        <v>238</v>
      </c>
      <c r="F193">
        <f t="shared" si="12"/>
        <v>119</v>
      </c>
    </row>
    <row r="194" spans="3:8" x14ac:dyDescent="0.3">
      <c r="C194" s="1">
        <v>0.6</v>
      </c>
      <c r="D194" s="1">
        <v>10.8</v>
      </c>
      <c r="E194" s="1">
        <f t="shared" si="11"/>
        <v>302.40000000000003</v>
      </c>
      <c r="F194">
        <f t="shared" si="12"/>
        <v>151.20000000000002</v>
      </c>
    </row>
    <row r="197" spans="3:8" x14ac:dyDescent="0.3">
      <c r="C197" t="s">
        <v>36</v>
      </c>
    </row>
    <row r="198" spans="3:8" x14ac:dyDescent="0.3">
      <c r="C198" s="24" t="s">
        <v>37</v>
      </c>
      <c r="D198" s="24" t="s">
        <v>33</v>
      </c>
      <c r="E198" s="24" t="s">
        <v>35</v>
      </c>
      <c r="F198" s="24" t="s">
        <v>34</v>
      </c>
    </row>
    <row r="199" spans="3:8" x14ac:dyDescent="0.3">
      <c r="C199" s="24">
        <v>0.1</v>
      </c>
      <c r="D199" s="24">
        <v>12</v>
      </c>
      <c r="E199" s="24">
        <v>19</v>
      </c>
      <c r="F199" s="24">
        <f>19*28</f>
        <v>532</v>
      </c>
    </row>
    <row r="200" spans="3:8" x14ac:dyDescent="0.3">
      <c r="C200" s="24">
        <v>0.2</v>
      </c>
      <c r="D200" s="24">
        <v>12</v>
      </c>
      <c r="E200" s="24">
        <v>29.5</v>
      </c>
      <c r="F200" s="24">
        <f>E200*28</f>
        <v>826</v>
      </c>
    </row>
    <row r="201" spans="3:8" x14ac:dyDescent="0.3">
      <c r="C201" s="24">
        <v>0.3</v>
      </c>
      <c r="D201" s="24">
        <v>12</v>
      </c>
      <c r="E201" s="24">
        <v>39.4</v>
      </c>
      <c r="F201" s="24">
        <f>39.4*28</f>
        <v>1103.2</v>
      </c>
    </row>
    <row r="202" spans="3:8" x14ac:dyDescent="0.3">
      <c r="C202" t="s">
        <v>38</v>
      </c>
    </row>
    <row r="206" spans="3:8" ht="30" customHeight="1" x14ac:dyDescent="0.3">
      <c r="C206" s="69" t="s">
        <v>0</v>
      </c>
      <c r="D206" s="69"/>
      <c r="E206" s="69"/>
      <c r="F206" s="69"/>
      <c r="G206" s="69"/>
      <c r="H206" s="69"/>
    </row>
    <row r="207" spans="3:8" ht="20.25" customHeight="1" x14ac:dyDescent="0.3">
      <c r="C207" s="7" t="s">
        <v>6</v>
      </c>
      <c r="D207" s="5"/>
      <c r="E207" s="5"/>
      <c r="F207" s="5"/>
      <c r="G207" s="5"/>
      <c r="H207" s="2"/>
    </row>
    <row r="208" spans="3:8" ht="20.25" customHeight="1" x14ac:dyDescent="0.3">
      <c r="C208" s="7" t="s">
        <v>7</v>
      </c>
      <c r="D208" s="5"/>
      <c r="E208" s="5"/>
      <c r="F208" s="5"/>
      <c r="G208" s="5"/>
      <c r="H208" s="2"/>
    </row>
    <row r="209" spans="3:13" ht="16.5" customHeight="1" x14ac:dyDescent="0.3">
      <c r="C209" s="70" t="s">
        <v>8</v>
      </c>
      <c r="D209" s="70"/>
      <c r="E209" s="70"/>
      <c r="F209" s="70"/>
      <c r="G209" s="70"/>
      <c r="H209" s="70"/>
    </row>
    <row r="210" spans="3:13" ht="20.25" customHeight="1" x14ac:dyDescent="0.3">
      <c r="C210" s="12" t="s">
        <v>22</v>
      </c>
      <c r="D210" s="13"/>
      <c r="E210" s="13"/>
      <c r="F210" s="13"/>
      <c r="G210" s="13"/>
      <c r="H210" s="13"/>
      <c r="I210" s="14"/>
    </row>
    <row r="211" spans="3:13" ht="36" customHeight="1" x14ac:dyDescent="0.3">
      <c r="C211" s="66" t="s">
        <v>3</v>
      </c>
      <c r="D211" s="66"/>
      <c r="E211" s="67" t="s">
        <v>1</v>
      </c>
      <c r="F211" s="67"/>
      <c r="G211" s="68" t="s">
        <v>5</v>
      </c>
      <c r="H211" s="68"/>
      <c r="I211" s="10" t="s">
        <v>19</v>
      </c>
    </row>
    <row r="212" spans="3:13" x14ac:dyDescent="0.3">
      <c r="C212" s="3" t="s">
        <v>23</v>
      </c>
      <c r="D212" s="3" t="s">
        <v>9</v>
      </c>
      <c r="E212" s="3" t="s">
        <v>2</v>
      </c>
      <c r="F212" s="4" t="s">
        <v>10</v>
      </c>
      <c r="G212" s="71" t="s">
        <v>4</v>
      </c>
      <c r="H212" s="72"/>
      <c r="I212" s="11" t="s">
        <v>20</v>
      </c>
    </row>
    <row r="213" spans="3:13" ht="18" customHeight="1" x14ac:dyDescent="0.3">
      <c r="C213" s="1">
        <v>0.1</v>
      </c>
      <c r="D213" s="1"/>
      <c r="E213" s="17">
        <f>5.5/2</f>
        <v>2.75</v>
      </c>
      <c r="F213" s="1">
        <f>E213*28</f>
        <v>77</v>
      </c>
      <c r="G213" s="53">
        <v>2</v>
      </c>
      <c r="H213" s="54"/>
      <c r="I213" s="1"/>
      <c r="K213" s="20">
        <f>F213*0.65</f>
        <v>50.050000000000004</v>
      </c>
      <c r="L213" s="23">
        <v>25.4</v>
      </c>
    </row>
    <row r="214" spans="3:13" ht="18" customHeight="1" x14ac:dyDescent="0.3">
      <c r="C214" s="1">
        <v>0.15</v>
      </c>
      <c r="D214" s="1"/>
      <c r="E214" s="17">
        <f>7/2</f>
        <v>3.5</v>
      </c>
      <c r="F214" s="1">
        <f t="shared" ref="F214:F220" si="13">E214*28</f>
        <v>98</v>
      </c>
      <c r="G214" s="53"/>
      <c r="H214" s="54"/>
      <c r="I214" s="1"/>
      <c r="K214" s="20">
        <f t="shared" ref="K214:K220" si="14">F214*0.65</f>
        <v>63.7</v>
      </c>
      <c r="L214" s="23"/>
    </row>
    <row r="215" spans="3:13" ht="18" customHeight="1" x14ac:dyDescent="0.3">
      <c r="C215" s="1">
        <v>0.2</v>
      </c>
      <c r="D215" s="1"/>
      <c r="E215" s="17">
        <f>8/2</f>
        <v>4</v>
      </c>
      <c r="F215" s="1">
        <f t="shared" si="13"/>
        <v>112</v>
      </c>
      <c r="G215" s="53">
        <v>35</v>
      </c>
      <c r="H215" s="54"/>
      <c r="I215" s="1"/>
      <c r="K215" s="20">
        <f t="shared" si="14"/>
        <v>72.8</v>
      </c>
      <c r="L215" s="23">
        <v>35.4</v>
      </c>
    </row>
    <row r="216" spans="3:13" ht="18" customHeight="1" x14ac:dyDescent="0.3">
      <c r="C216" s="1">
        <v>0.3</v>
      </c>
      <c r="D216" s="1"/>
      <c r="E216" s="17">
        <f>11/2</f>
        <v>5.5</v>
      </c>
      <c r="F216" s="1">
        <f t="shared" si="13"/>
        <v>154</v>
      </c>
      <c r="G216" s="53">
        <v>55</v>
      </c>
      <c r="H216" s="54"/>
      <c r="I216" s="1"/>
      <c r="K216" s="20">
        <f t="shared" si="14"/>
        <v>100.10000000000001</v>
      </c>
      <c r="L216" s="23">
        <v>49</v>
      </c>
    </row>
    <row r="217" spans="3:13" ht="18" customHeight="1" x14ac:dyDescent="0.3">
      <c r="C217" s="1">
        <v>0.4</v>
      </c>
      <c r="D217" s="1"/>
      <c r="E217" s="17">
        <f>14/2</f>
        <v>7</v>
      </c>
      <c r="F217" s="1">
        <f t="shared" si="13"/>
        <v>196</v>
      </c>
      <c r="G217" s="53">
        <v>75</v>
      </c>
      <c r="H217" s="54"/>
      <c r="I217" s="1"/>
      <c r="K217" s="20">
        <f>F217*0.65</f>
        <v>127.4</v>
      </c>
      <c r="L217" s="23">
        <v>60</v>
      </c>
    </row>
    <row r="218" spans="3:13" ht="18" customHeight="1" x14ac:dyDescent="0.3">
      <c r="C218" s="1">
        <v>0.5</v>
      </c>
      <c r="D218" s="1"/>
      <c r="E218" s="17">
        <f>17/2</f>
        <v>8.5</v>
      </c>
      <c r="F218" s="1">
        <f t="shared" si="13"/>
        <v>238</v>
      </c>
      <c r="G218" s="53">
        <v>95</v>
      </c>
      <c r="H218" s="54"/>
      <c r="I218" s="1"/>
      <c r="K218" s="20">
        <f t="shared" si="14"/>
        <v>154.70000000000002</v>
      </c>
      <c r="L218" s="23">
        <v>69</v>
      </c>
    </row>
    <row r="219" spans="3:13" ht="18" customHeight="1" x14ac:dyDescent="0.3">
      <c r="C219" s="1">
        <v>0.6</v>
      </c>
      <c r="D219" s="1"/>
      <c r="E219" s="17">
        <f>20/2</f>
        <v>10</v>
      </c>
      <c r="F219" s="1">
        <f t="shared" si="13"/>
        <v>280</v>
      </c>
      <c r="G219" s="53"/>
      <c r="H219" s="54"/>
      <c r="I219" s="1"/>
      <c r="K219" s="20">
        <f t="shared" si="14"/>
        <v>182</v>
      </c>
    </row>
    <row r="220" spans="3:13" ht="18" customHeight="1" x14ac:dyDescent="0.3">
      <c r="C220" s="1">
        <v>0.7</v>
      </c>
      <c r="D220" s="1"/>
      <c r="E220" s="17">
        <f>23/2</f>
        <v>11.5</v>
      </c>
      <c r="F220" s="1">
        <f t="shared" si="13"/>
        <v>322</v>
      </c>
      <c r="G220" s="53"/>
      <c r="H220" s="54"/>
      <c r="I220" s="1"/>
      <c r="K220" s="20">
        <f t="shared" si="14"/>
        <v>209.3</v>
      </c>
    </row>
    <row r="222" spans="3:13" x14ac:dyDescent="0.3">
      <c r="C222" s="63" t="s">
        <v>11</v>
      </c>
      <c r="D222" s="64"/>
      <c r="E222" s="64"/>
      <c r="F222" s="64"/>
      <c r="G222" s="64"/>
      <c r="H222" s="65"/>
      <c r="I222" s="19"/>
    </row>
    <row r="223" spans="3:13" x14ac:dyDescent="0.3">
      <c r="C223" s="66" t="s">
        <v>12</v>
      </c>
      <c r="D223" s="66"/>
      <c r="E223" s="67" t="s">
        <v>14</v>
      </c>
      <c r="F223" s="67"/>
      <c r="G223" s="68" t="s">
        <v>15</v>
      </c>
      <c r="H223" s="68"/>
      <c r="I223" s="15"/>
    </row>
    <row r="224" spans="3:13" x14ac:dyDescent="0.3">
      <c r="C224" s="47" t="s">
        <v>13</v>
      </c>
      <c r="D224" s="48"/>
      <c r="E224" s="47" t="s">
        <v>23</v>
      </c>
      <c r="F224" s="48"/>
      <c r="G224" s="3" t="s">
        <v>2</v>
      </c>
      <c r="H224" s="4" t="s">
        <v>10</v>
      </c>
      <c r="I224" s="15"/>
      <c r="M224" s="16"/>
    </row>
    <row r="225" spans="3:9" x14ac:dyDescent="0.3">
      <c r="C225" s="55">
        <v>1500</v>
      </c>
      <c r="D225" s="56"/>
      <c r="E225" s="53">
        <v>0.1</v>
      </c>
      <c r="F225" s="54"/>
      <c r="G225" s="8">
        <f>C225/25.4*E213</f>
        <v>162.4015748031496</v>
      </c>
      <c r="H225" s="18">
        <f>C225/25.4*F213</f>
        <v>4547.2440944881891</v>
      </c>
      <c r="I225" s="15"/>
    </row>
    <row r="226" spans="3:9" x14ac:dyDescent="0.3">
      <c r="C226" s="57"/>
      <c r="D226" s="58"/>
      <c r="E226" s="53">
        <v>0.15</v>
      </c>
      <c r="F226" s="54"/>
      <c r="G226" s="8">
        <f>C225/25.4*E214</f>
        <v>206.69291338582678</v>
      </c>
      <c r="H226" s="18">
        <f>C225/25.4*F214</f>
        <v>5787.4015748031497</v>
      </c>
      <c r="I226" s="15"/>
    </row>
    <row r="227" spans="3:9" x14ac:dyDescent="0.3">
      <c r="C227" s="57"/>
      <c r="D227" s="58"/>
      <c r="E227" s="53">
        <v>0.2</v>
      </c>
      <c r="F227" s="54"/>
      <c r="G227" s="8">
        <f>C225/25.4*E215</f>
        <v>236.22047244094489</v>
      </c>
      <c r="H227" s="18">
        <f>C225/25.4*F215</f>
        <v>6614.1732283464571</v>
      </c>
      <c r="I227" s="15"/>
    </row>
    <row r="228" spans="3:9" x14ac:dyDescent="0.3">
      <c r="C228" s="57"/>
      <c r="D228" s="58"/>
      <c r="E228" s="53">
        <v>0.3</v>
      </c>
      <c r="F228" s="54"/>
      <c r="G228" s="8">
        <f>C225/25.4*E216</f>
        <v>324.8031496062992</v>
      </c>
      <c r="H228" s="18">
        <f>C225/25.4*F216</f>
        <v>9094.4881889763783</v>
      </c>
      <c r="I228" s="15"/>
    </row>
    <row r="229" spans="3:9" x14ac:dyDescent="0.3">
      <c r="C229" s="57"/>
      <c r="D229" s="58"/>
      <c r="E229" s="53">
        <v>0.4</v>
      </c>
      <c r="F229" s="54"/>
      <c r="G229" s="8">
        <f>C225/25.4*E217</f>
        <v>413.38582677165357</v>
      </c>
      <c r="H229" s="18">
        <f>C225/25.4*F217</f>
        <v>11574.803149606299</v>
      </c>
      <c r="I229" s="15"/>
    </row>
    <row r="230" spans="3:9" x14ac:dyDescent="0.3">
      <c r="C230" s="57"/>
      <c r="D230" s="58"/>
      <c r="E230" s="53">
        <v>0.5</v>
      </c>
      <c r="F230" s="54"/>
      <c r="G230" s="8">
        <f>C225/25.4*E218</f>
        <v>501.96850393700788</v>
      </c>
      <c r="H230" s="18">
        <f>C225/25.4*F218</f>
        <v>14055.118110236221</v>
      </c>
      <c r="I230" s="15"/>
    </row>
    <row r="231" spans="3:9" x14ac:dyDescent="0.3">
      <c r="C231" s="57"/>
      <c r="D231" s="58"/>
      <c r="E231" s="53">
        <v>0.6</v>
      </c>
      <c r="F231" s="54"/>
      <c r="G231" s="8">
        <f>C225/25.4*E219</f>
        <v>590.55118110236219</v>
      </c>
      <c r="H231" s="18">
        <f>C225/25.4*F219</f>
        <v>16535.433070866144</v>
      </c>
      <c r="I231" s="15"/>
    </row>
    <row r="232" spans="3:9" x14ac:dyDescent="0.3">
      <c r="C232" s="59"/>
      <c r="D232" s="60"/>
      <c r="E232" s="53">
        <v>0.7</v>
      </c>
      <c r="F232" s="54"/>
      <c r="G232" s="8">
        <f>C225/25.4*E220</f>
        <v>679.1338582677165</v>
      </c>
      <c r="H232" s="18">
        <f>C225/25.4*F220</f>
        <v>19015.748031496063</v>
      </c>
      <c r="I232" s="15"/>
    </row>
    <row r="233" spans="3:9" ht="20.25" customHeight="1" x14ac:dyDescent="0.3">
      <c r="C233" s="49" t="s">
        <v>17</v>
      </c>
      <c r="D233" s="50"/>
      <c r="E233" s="50"/>
      <c r="F233" s="50"/>
      <c r="G233" s="50"/>
      <c r="H233" s="50"/>
    </row>
  </sheetData>
  <mergeCells count="215">
    <mergeCell ref="C171:H171"/>
    <mergeCell ref="C162:D162"/>
    <mergeCell ref="E162:F162"/>
    <mergeCell ref="C163:D170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G154:H154"/>
    <mergeCell ref="G155:H155"/>
    <mergeCell ref="G156:H156"/>
    <mergeCell ref="G157:H157"/>
    <mergeCell ref="G158:H158"/>
    <mergeCell ref="C160:H160"/>
    <mergeCell ref="C161:D161"/>
    <mergeCell ref="E161:F161"/>
    <mergeCell ref="G161:H161"/>
    <mergeCell ref="C144:H144"/>
    <mergeCell ref="C147:H147"/>
    <mergeCell ref="C149:D149"/>
    <mergeCell ref="E149:F149"/>
    <mergeCell ref="G149:H149"/>
    <mergeCell ref="G150:H150"/>
    <mergeCell ref="G151:H151"/>
    <mergeCell ref="G152:H152"/>
    <mergeCell ref="G153:H153"/>
    <mergeCell ref="C47:D55"/>
    <mergeCell ref="E47:F47"/>
    <mergeCell ref="E48:F48"/>
    <mergeCell ref="E49:F49"/>
    <mergeCell ref="E53:F53"/>
    <mergeCell ref="E54:F54"/>
    <mergeCell ref="E55:F55"/>
    <mergeCell ref="C56:H56"/>
    <mergeCell ref="G40:H40"/>
    <mergeCell ref="G41:H41"/>
    <mergeCell ref="G42:H42"/>
    <mergeCell ref="C44:I44"/>
    <mergeCell ref="C45:D45"/>
    <mergeCell ref="E45:F45"/>
    <mergeCell ref="G45:H45"/>
    <mergeCell ref="C46:D46"/>
    <mergeCell ref="E46:F46"/>
    <mergeCell ref="E50:F50"/>
    <mergeCell ref="E51:F51"/>
    <mergeCell ref="E52:F52"/>
    <mergeCell ref="C26:H26"/>
    <mergeCell ref="C29:H29"/>
    <mergeCell ref="C31:D31"/>
    <mergeCell ref="E31:F31"/>
    <mergeCell ref="G31:H31"/>
    <mergeCell ref="G32:H32"/>
    <mergeCell ref="G35:H35"/>
    <mergeCell ref="G37:H37"/>
    <mergeCell ref="G38:H38"/>
    <mergeCell ref="G33:H33"/>
    <mergeCell ref="G34:H34"/>
    <mergeCell ref="G36:H36"/>
    <mergeCell ref="C18:D23"/>
    <mergeCell ref="E18:F18"/>
    <mergeCell ref="E19:F19"/>
    <mergeCell ref="E20:F20"/>
    <mergeCell ref="E21:F21"/>
    <mergeCell ref="E22:F22"/>
    <mergeCell ref="E23:F23"/>
    <mergeCell ref="C24:H24"/>
    <mergeCell ref="G11:H11"/>
    <mergeCell ref="G12:H12"/>
    <mergeCell ref="G13:H13"/>
    <mergeCell ref="C15:I15"/>
    <mergeCell ref="C16:D16"/>
    <mergeCell ref="E16:F16"/>
    <mergeCell ref="G16:H16"/>
    <mergeCell ref="C17:D17"/>
    <mergeCell ref="E17:F17"/>
    <mergeCell ref="C1:H1"/>
    <mergeCell ref="C4:H4"/>
    <mergeCell ref="C6:D6"/>
    <mergeCell ref="E6:F6"/>
    <mergeCell ref="G6:H6"/>
    <mergeCell ref="G7:H7"/>
    <mergeCell ref="G8:H8"/>
    <mergeCell ref="G9:H9"/>
    <mergeCell ref="G10:H10"/>
    <mergeCell ref="C186:E186"/>
    <mergeCell ref="C187:E187"/>
    <mergeCell ref="C188:C189"/>
    <mergeCell ref="D188:E188"/>
    <mergeCell ref="C183:E184"/>
    <mergeCell ref="C173:E173"/>
    <mergeCell ref="C174:E174"/>
    <mergeCell ref="C175:C176"/>
    <mergeCell ref="D175:E175"/>
    <mergeCell ref="C182:E182"/>
    <mergeCell ref="C110:H110"/>
    <mergeCell ref="C102:D109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C100:D100"/>
    <mergeCell ref="E100:F100"/>
    <mergeCell ref="G100:H100"/>
    <mergeCell ref="C101:D101"/>
    <mergeCell ref="E101:F101"/>
    <mergeCell ref="G94:H94"/>
    <mergeCell ref="G95:H95"/>
    <mergeCell ref="G96:H96"/>
    <mergeCell ref="G97:H97"/>
    <mergeCell ref="C99:H99"/>
    <mergeCell ref="C211:D211"/>
    <mergeCell ref="E211:F211"/>
    <mergeCell ref="G211:H211"/>
    <mergeCell ref="G212:H212"/>
    <mergeCell ref="G213:H213"/>
    <mergeCell ref="C224:D224"/>
    <mergeCell ref="E224:F224"/>
    <mergeCell ref="G215:H215"/>
    <mergeCell ref="G216:H216"/>
    <mergeCell ref="G217:H217"/>
    <mergeCell ref="G218:H218"/>
    <mergeCell ref="G220:H220"/>
    <mergeCell ref="E79:F79"/>
    <mergeCell ref="E80:F80"/>
    <mergeCell ref="C74:D74"/>
    <mergeCell ref="C75:D80"/>
    <mergeCell ref="G89:H89"/>
    <mergeCell ref="G90:H90"/>
    <mergeCell ref="G91:H91"/>
    <mergeCell ref="G92:H92"/>
    <mergeCell ref="G93:H93"/>
    <mergeCell ref="C83:H83"/>
    <mergeCell ref="C86:H86"/>
    <mergeCell ref="C88:D88"/>
    <mergeCell ref="E88:F88"/>
    <mergeCell ref="G88:H88"/>
    <mergeCell ref="C58:H58"/>
    <mergeCell ref="C61:H61"/>
    <mergeCell ref="C63:D63"/>
    <mergeCell ref="C206:H206"/>
    <mergeCell ref="C209:H209"/>
    <mergeCell ref="C73:D73"/>
    <mergeCell ref="E73:F73"/>
    <mergeCell ref="G73:H73"/>
    <mergeCell ref="E63:F63"/>
    <mergeCell ref="G63:H63"/>
    <mergeCell ref="G64:H64"/>
    <mergeCell ref="G65:H65"/>
    <mergeCell ref="G66:H66"/>
    <mergeCell ref="G67:H67"/>
    <mergeCell ref="G68:H68"/>
    <mergeCell ref="G69:H69"/>
    <mergeCell ref="G70:H70"/>
    <mergeCell ref="C72:I72"/>
    <mergeCell ref="C81:H81"/>
    <mergeCell ref="E74:F74"/>
    <mergeCell ref="E75:F75"/>
    <mergeCell ref="E76:F76"/>
    <mergeCell ref="E77:F77"/>
    <mergeCell ref="E78:F78"/>
    <mergeCell ref="C233:H233"/>
    <mergeCell ref="G214:H214"/>
    <mergeCell ref="G219:H219"/>
    <mergeCell ref="E228:F228"/>
    <mergeCell ref="E229:F229"/>
    <mergeCell ref="C222:H222"/>
    <mergeCell ref="C225:D232"/>
    <mergeCell ref="E225:F225"/>
    <mergeCell ref="E226:F226"/>
    <mergeCell ref="E227:F227"/>
    <mergeCell ref="E230:F230"/>
    <mergeCell ref="E231:F231"/>
    <mergeCell ref="E232:F232"/>
    <mergeCell ref="C223:D223"/>
    <mergeCell ref="E223:F223"/>
    <mergeCell ref="G223:H223"/>
    <mergeCell ref="C112:H112"/>
    <mergeCell ref="C115:H115"/>
    <mergeCell ref="C117:D117"/>
    <mergeCell ref="E117:F117"/>
    <mergeCell ref="G117:H117"/>
    <mergeCell ref="G118:H118"/>
    <mergeCell ref="G120:H120"/>
    <mergeCell ref="G121:H121"/>
    <mergeCell ref="G122:H122"/>
    <mergeCell ref="G123:H123"/>
    <mergeCell ref="G124:H124"/>
    <mergeCell ref="G125:H125"/>
    <mergeCell ref="G126:H126"/>
    <mergeCell ref="G127:H127"/>
    <mergeCell ref="C129:H129"/>
    <mergeCell ref="C130:D130"/>
    <mergeCell ref="E130:F130"/>
    <mergeCell ref="G130:H130"/>
    <mergeCell ref="C131:D131"/>
    <mergeCell ref="E131:F131"/>
    <mergeCell ref="C141:H141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C132:D140"/>
    <mergeCell ref="E132:F1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Administrator</cp:lastModifiedBy>
  <cp:lastPrinted>2020-04-14T07:41:57Z</cp:lastPrinted>
  <dcterms:created xsi:type="dcterms:W3CDTF">2019-05-30T09:28:30Z</dcterms:created>
  <dcterms:modified xsi:type="dcterms:W3CDTF">2024-05-25T06:50:56Z</dcterms:modified>
</cp:coreProperties>
</file>